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ANUSA\2021\LICITAÇÕES 2021\PREGÃO PRESENCIAL\Pregão Presencial xx-2021 - Pavimentação Rua 27 julho PA 6969-21\"/>
    </mc:Choice>
  </mc:AlternateContent>
  <bookViews>
    <workbookView xWindow="0" yWindow="0" windowWidth="20490" windowHeight="7620" tabRatio="799" activeTab="2"/>
  </bookViews>
  <sheets>
    <sheet name="Custos Unit INFRA COM JAN 21 AT" sheetId="94" r:id="rId1"/>
    <sheet name="RUA 27 DE JULHO" sheetId="96" r:id="rId2"/>
    <sheet name="PLANILHA FINAL" sheetId="101" r:id="rId3"/>
    <sheet name="PLANILHA - WORD" sheetId="103" r:id="rId4"/>
    <sheet name="ATESTADO" sheetId="104" r:id="rId5"/>
  </sheets>
  <definedNames>
    <definedName name="_xlnm.Print_Area" localSheetId="2">'PLANILHA FINAL'!$A$1:$J$46</definedName>
    <definedName name="_xlnm.Print_Area" localSheetId="1">'RUA 27 DE JULHO'!$A$1:$J$53</definedName>
    <definedName name="_xlnm.Print_Titles" localSheetId="0">'Custos Unit INFRA COM JAN 21 AT'!#REF!</definedName>
    <definedName name="_xlnm.Print_Titles" localSheetId="2">'PLANILHA FINAL'!$1:$6</definedName>
    <definedName name="_xlnm.Print_Titles" localSheetId="1">'RUA 27 DE JULHO'!$1:$12</definedName>
  </definedNames>
  <calcPr calcId="191029"/>
</workbook>
</file>

<file path=xl/calcChain.xml><?xml version="1.0" encoding="utf-8"?>
<calcChain xmlns="http://schemas.openxmlformats.org/spreadsheetml/2006/main">
  <c r="F10" i="104" l="1"/>
  <c r="F9" i="104"/>
  <c r="F8" i="104"/>
  <c r="F7" i="104"/>
  <c r="F6" i="104"/>
  <c r="F5" i="104"/>
  <c r="F4" i="104"/>
  <c r="E10" i="104"/>
  <c r="D10" i="104"/>
  <c r="E9" i="104"/>
  <c r="D9" i="104"/>
  <c r="E8" i="104"/>
  <c r="D8" i="104"/>
  <c r="E7" i="104"/>
  <c r="D7" i="104"/>
  <c r="E6" i="104"/>
  <c r="D6" i="104"/>
  <c r="E5" i="104"/>
  <c r="D5" i="104"/>
  <c r="E4" i="104"/>
  <c r="D4" i="104"/>
  <c r="D25" i="103"/>
  <c r="E25" i="103"/>
  <c r="E24" i="103"/>
  <c r="D24" i="103"/>
  <c r="E22" i="103"/>
  <c r="D22" i="103"/>
  <c r="E21" i="103"/>
  <c r="D21" i="103"/>
  <c r="E20" i="103"/>
  <c r="D20" i="103"/>
  <c r="E19" i="103"/>
  <c r="D19" i="103"/>
  <c r="E18" i="103"/>
  <c r="D18" i="103"/>
  <c r="E17" i="103"/>
  <c r="D17" i="103"/>
  <c r="E15" i="103"/>
  <c r="D15" i="103"/>
  <c r="E14" i="103"/>
  <c r="D14" i="103"/>
  <c r="E13" i="103"/>
  <c r="D13" i="103"/>
  <c r="E12" i="103"/>
  <c r="D12" i="103"/>
  <c r="E11" i="103"/>
  <c r="D11" i="103"/>
  <c r="E9" i="103"/>
  <c r="D9" i="103"/>
  <c r="E8" i="103"/>
  <c r="D8" i="103"/>
  <c r="E7" i="103"/>
  <c r="D7" i="103"/>
  <c r="E6" i="103"/>
  <c r="D6" i="103"/>
  <c r="H42" i="101" l="1"/>
  <c r="I42" i="101" s="1"/>
  <c r="E42" i="101"/>
  <c r="D42" i="101"/>
  <c r="I41" i="101"/>
  <c r="H41" i="101"/>
  <c r="E41" i="101"/>
  <c r="D41" i="101"/>
  <c r="M37" i="101"/>
  <c r="I37" i="101"/>
  <c r="J37" i="101" s="1"/>
  <c r="H37" i="101"/>
  <c r="G37" i="101"/>
  <c r="E37" i="101"/>
  <c r="D37" i="101"/>
  <c r="H36" i="101"/>
  <c r="I36" i="101" s="1"/>
  <c r="J36" i="101" s="1"/>
  <c r="G36" i="101"/>
  <c r="E36" i="101"/>
  <c r="D36" i="101"/>
  <c r="L31" i="101"/>
  <c r="H31" i="101"/>
  <c r="I31" i="101" s="1"/>
  <c r="G31" i="101"/>
  <c r="E31" i="101"/>
  <c r="D31" i="101"/>
  <c r="L30" i="101"/>
  <c r="G30" i="101" s="1"/>
  <c r="I30" i="101"/>
  <c r="H30" i="101"/>
  <c r="E30" i="101"/>
  <c r="D30" i="101"/>
  <c r="L29" i="101"/>
  <c r="G29" i="101" s="1"/>
  <c r="H29" i="101"/>
  <c r="I29" i="101" s="1"/>
  <c r="E29" i="101"/>
  <c r="D29" i="101"/>
  <c r="L28" i="101"/>
  <c r="H28" i="101"/>
  <c r="I28" i="101" s="1"/>
  <c r="G28" i="101"/>
  <c r="E28" i="101"/>
  <c r="D28" i="101"/>
  <c r="L24" i="101"/>
  <c r="G24" i="101" s="1"/>
  <c r="L41" i="101" s="1"/>
  <c r="H24" i="101"/>
  <c r="I24" i="101" s="1"/>
  <c r="J24" i="101" s="1"/>
  <c r="E24" i="101"/>
  <c r="D24" i="101"/>
  <c r="L23" i="101"/>
  <c r="H23" i="101"/>
  <c r="I23" i="101" s="1"/>
  <c r="J23" i="101" s="1"/>
  <c r="G23" i="101"/>
  <c r="E23" i="101"/>
  <c r="D23" i="101"/>
  <c r="L22" i="101"/>
  <c r="G22" i="101" s="1"/>
  <c r="I22" i="101"/>
  <c r="H22" i="101"/>
  <c r="E22" i="101"/>
  <c r="D22" i="101"/>
  <c r="L21" i="101"/>
  <c r="H21" i="101"/>
  <c r="I21" i="101" s="1"/>
  <c r="G21" i="101"/>
  <c r="E21" i="101"/>
  <c r="D21" i="101"/>
  <c r="L20" i="101"/>
  <c r="H20" i="101"/>
  <c r="I20" i="101" s="1"/>
  <c r="J20" i="101" s="1"/>
  <c r="G20" i="101"/>
  <c r="E20" i="101"/>
  <c r="D20" i="101"/>
  <c r="H16" i="101"/>
  <c r="I16" i="101" s="1"/>
  <c r="J16" i="101" s="1"/>
  <c r="E16" i="101"/>
  <c r="D16" i="101"/>
  <c r="H15" i="101"/>
  <c r="I15" i="101" s="1"/>
  <c r="J15" i="101" s="1"/>
  <c r="E15" i="101"/>
  <c r="D15" i="101"/>
  <c r="H14" i="101"/>
  <c r="I14" i="101" s="1"/>
  <c r="J14" i="101" s="1"/>
  <c r="G14" i="101"/>
  <c r="E14" i="101"/>
  <c r="D14" i="101"/>
  <c r="L13" i="101"/>
  <c r="H13" i="101"/>
  <c r="I13" i="101" s="1"/>
  <c r="G13" i="101"/>
  <c r="E13" i="101"/>
  <c r="D13" i="101"/>
  <c r="H10" i="101"/>
  <c r="I10" i="101" s="1"/>
  <c r="J10" i="101" s="1"/>
  <c r="E10" i="101"/>
  <c r="D10" i="101"/>
  <c r="H9" i="101"/>
  <c r="I9" i="101" s="1"/>
  <c r="J9" i="101" s="1"/>
  <c r="E9" i="101"/>
  <c r="D9" i="101"/>
  <c r="H8" i="101"/>
  <c r="I8" i="101" s="1"/>
  <c r="J8" i="101" s="1"/>
  <c r="E8" i="101"/>
  <c r="D8" i="101"/>
  <c r="H7" i="101"/>
  <c r="I7" i="101" s="1"/>
  <c r="J7" i="101" s="1"/>
  <c r="E7" i="101"/>
  <c r="D7" i="101"/>
  <c r="L30" i="96"/>
  <c r="L27" i="96"/>
  <c r="J30" i="101" l="1"/>
  <c r="J13" i="101"/>
  <c r="J21" i="101"/>
  <c r="J19" i="101" s="1"/>
  <c r="J28" i="101"/>
  <c r="J31" i="101"/>
  <c r="J29" i="101"/>
  <c r="J22" i="101"/>
  <c r="L42" i="101"/>
  <c r="G42" i="101" s="1"/>
  <c r="J42" i="101" s="1"/>
  <c r="G41" i="101"/>
  <c r="J41" i="101"/>
  <c r="J12" i="101"/>
  <c r="J27" i="101"/>
  <c r="G43" i="96"/>
  <c r="M43" i="96"/>
  <c r="G42" i="96"/>
  <c r="H43" i="96"/>
  <c r="I43" i="96" s="1"/>
  <c r="E43" i="96"/>
  <c r="D43" i="96"/>
  <c r="H42" i="96"/>
  <c r="I42" i="96" s="1"/>
  <c r="E42" i="96"/>
  <c r="D42" i="96"/>
  <c r="G34" i="96"/>
  <c r="L34" i="96"/>
  <c r="G20" i="96"/>
  <c r="J39" i="101" l="1"/>
  <c r="J46" i="101"/>
  <c r="J47" i="101" s="1"/>
  <c r="J43" i="96"/>
  <c r="J42" i="96"/>
  <c r="H34" i="96"/>
  <c r="I34" i="96" s="1"/>
  <c r="E34" i="96"/>
  <c r="D34" i="96"/>
  <c r="J34" i="96" l="1"/>
  <c r="L28" i="96" l="1"/>
  <c r="H48" i="96" l="1"/>
  <c r="I48" i="96" s="1"/>
  <c r="H47" i="96"/>
  <c r="H37" i="96"/>
  <c r="I37" i="96" s="1"/>
  <c r="H36" i="96"/>
  <c r="I36" i="96" s="1"/>
  <c r="H35" i="96"/>
  <c r="I35" i="96" s="1"/>
  <c r="H30" i="96"/>
  <c r="I30" i="96" s="1"/>
  <c r="H29" i="96"/>
  <c r="I29" i="96" s="1"/>
  <c r="H28" i="96"/>
  <c r="I28" i="96" s="1"/>
  <c r="H27" i="96"/>
  <c r="I27" i="96" s="1"/>
  <c r="H26" i="96"/>
  <c r="I26" i="96" s="1"/>
  <c r="H22" i="96"/>
  <c r="I22" i="96" s="1"/>
  <c r="H21" i="96"/>
  <c r="I21" i="96" s="1"/>
  <c r="J21" i="96" s="1"/>
  <c r="E48" i="96"/>
  <c r="E47" i="96"/>
  <c r="E37" i="96"/>
  <c r="E36" i="96"/>
  <c r="E35" i="96"/>
  <c r="E30" i="96"/>
  <c r="E29" i="96"/>
  <c r="E28" i="96"/>
  <c r="E27" i="96"/>
  <c r="E26" i="96"/>
  <c r="E22" i="96"/>
  <c r="E21" i="96"/>
  <c r="E20" i="96"/>
  <c r="D48" i="96"/>
  <c r="D47" i="96"/>
  <c r="D37" i="96"/>
  <c r="D36" i="96"/>
  <c r="D35" i="96"/>
  <c r="D30" i="96"/>
  <c r="D29" i="96"/>
  <c r="D28" i="96"/>
  <c r="D27" i="96"/>
  <c r="D26" i="96"/>
  <c r="D22" i="96"/>
  <c r="D21" i="96"/>
  <c r="D20" i="96"/>
  <c r="H20" i="96"/>
  <c r="I20" i="96" s="1"/>
  <c r="J20" i="96" s="1"/>
  <c r="H19" i="96"/>
  <c r="I19" i="96" s="1"/>
  <c r="E19" i="96"/>
  <c r="D19" i="96"/>
  <c r="I47" i="96"/>
  <c r="L37" i="96"/>
  <c r="G37" i="96" s="1"/>
  <c r="L36" i="96"/>
  <c r="G36" i="96" s="1"/>
  <c r="L35" i="96"/>
  <c r="G35" i="96" s="1"/>
  <c r="G30" i="96"/>
  <c r="L47" i="96" s="1"/>
  <c r="L48" i="96" s="1"/>
  <c r="G48" i="96" s="1"/>
  <c r="L29" i="96"/>
  <c r="G29" i="96" s="1"/>
  <c r="G28" i="96"/>
  <c r="G27" i="96"/>
  <c r="L26" i="96"/>
  <c r="G26" i="96" s="1"/>
  <c r="L19" i="96"/>
  <c r="G19" i="96" s="1"/>
  <c r="H16" i="96"/>
  <c r="I16" i="96" s="1"/>
  <c r="J16" i="96" s="1"/>
  <c r="E16" i="96"/>
  <c r="D16" i="96"/>
  <c r="H15" i="96"/>
  <c r="I15" i="96" s="1"/>
  <c r="J15" i="96" s="1"/>
  <c r="E15" i="96"/>
  <c r="D15" i="96"/>
  <c r="H14" i="96"/>
  <c r="I14" i="96" s="1"/>
  <c r="J14" i="96" s="1"/>
  <c r="E14" i="96"/>
  <c r="D14" i="96"/>
  <c r="H13" i="96"/>
  <c r="I13" i="96" s="1"/>
  <c r="J13" i="96" s="1"/>
  <c r="E13" i="96"/>
  <c r="D13" i="96"/>
  <c r="J36" i="96" l="1"/>
  <c r="J19" i="96"/>
  <c r="J29" i="96"/>
  <c r="J37" i="96"/>
  <c r="J35" i="96"/>
  <c r="J30" i="96"/>
  <c r="J27" i="96"/>
  <c r="J28" i="96"/>
  <c r="J26" i="96"/>
  <c r="J22" i="96"/>
  <c r="J18" i="96" s="1"/>
  <c r="G47" i="96"/>
  <c r="J47" i="96" s="1"/>
  <c r="J48" i="96"/>
  <c r="J33" i="96" l="1"/>
  <c r="J25" i="96"/>
  <c r="J45" i="96"/>
  <c r="J52" i="96" l="1"/>
  <c r="J53" i="96" l="1"/>
</calcChain>
</file>

<file path=xl/sharedStrings.xml><?xml version="1.0" encoding="utf-8"?>
<sst xmlns="http://schemas.openxmlformats.org/spreadsheetml/2006/main" count="1783" uniqueCount="835">
  <si>
    <t>VALOR TOTAL</t>
  </si>
  <si>
    <t>BDI:</t>
  </si>
  <si>
    <t>1.1</t>
  </si>
  <si>
    <t>ITEM</t>
  </si>
  <si>
    <t>DESCRIÇÃO DE SERVIÇOS</t>
  </si>
  <si>
    <t>UN</t>
  </si>
  <si>
    <t>QUANT</t>
  </si>
  <si>
    <t>VALOR UNIT C/ BDI</t>
  </si>
  <si>
    <t>CÓDIGO</t>
  </si>
  <si>
    <t>DESCRIÇÃO</t>
  </si>
  <si>
    <t>CUSTO UNIT R$</t>
  </si>
  <si>
    <t>TOPOGRAFIA - EQUIPAMENTOS E SERVIÇOS</t>
  </si>
  <si>
    <t>LEVANTAMENTO PLANIMÉTRICO CADASTRAL</t>
  </si>
  <si>
    <t>M2</t>
  </si>
  <si>
    <t>LEVANTAMENTO PLANIALTIMÉTRICO CADASTRAL</t>
  </si>
  <si>
    <t>LOCAÇÃO DE EIXO DE REFERÊNCIA PARA PROJETO DE VIA PÚBLICA</t>
  </si>
  <si>
    <t>M</t>
  </si>
  <si>
    <t>NIVELAMENTO DE SEÇÕES TRANSVERSAIS</t>
  </si>
  <si>
    <t>M/SEC</t>
  </si>
  <si>
    <t>LEVANTAMENTO PLANIMÉTRICO DE VIA PÚBLICA E SEMI-CADASTRO DE IMÓVEIS</t>
  </si>
  <si>
    <t>NIVELAMENTO DO EIXO DE VIA PÚBLICA INCLUSIVE SOLEIRAS, GUIAS E TAMPÕES</t>
  </si>
  <si>
    <t>CADASTRO DE GALERIA EXISTENTE</t>
  </si>
  <si>
    <t>PV</t>
  </si>
  <si>
    <t>ELEMENTOS PARA LOCAÇÃO DE OBRA DE ARTE</t>
  </si>
  <si>
    <t>M/ EIXO</t>
  </si>
  <si>
    <t>TRANSPORTE DE COTA DE REFERÊNCIA DE NÍVEL</t>
  </si>
  <si>
    <t>NIVELAMENTO GEOMÉTRICO NO INTERIOR DA GALERIA</t>
  </si>
  <si>
    <t>CADASTRO ESPECIAL DE GALERIA MOLDADA (1:500)</t>
  </si>
  <si>
    <t>NIVELAMENTO GEOMÉTRICO DE FUNDO DO CANAL OU CÓRREGO</t>
  </si>
  <si>
    <t>RELATÓRIO TÉCNICO</t>
  </si>
  <si>
    <t>CADASTRO DE CANALIZAÇÕES CIRCULARES</t>
  </si>
  <si>
    <t>CADASTRO E AMARRAÇÃO DE CAIXA DE INSPEÇÃO, OU CAIXA DE CONCORDÂNCIA, OU CAIXA MORTA</t>
  </si>
  <si>
    <t>CADASTRO E AMARRAÇÂO DE BOCA DE LOBO OU LEÃO</t>
  </si>
  <si>
    <t>CADASTRO E AMARRAÇÃO DE PV</t>
  </si>
  <si>
    <t>CADASTRO E AMARRAÇÃO DE PV RECOBERTO</t>
  </si>
  <si>
    <t>TRANSPORTE DE COORDENADAS</t>
  </si>
  <si>
    <t>ESTAÇÃO TOTAL PRECISÃO 5", TIPO "LEICA" TC-705 OU SIMILAR, INCLUSIVE ACESSÓRIOS</t>
  </si>
  <si>
    <t>H</t>
  </si>
  <si>
    <t>ESTAÇÃO TOTAL PRECISÃO 3", TIPO "LEICA" TC-1103 OU SIMILAR, INCLUSIVE ACESSÓRIOS</t>
  </si>
  <si>
    <t>ESTAÇÃO TOTAL PRECISÃO 1,5", TIPO "LEICA" TC 1101 OU SIMILAR, INCLUSIVE ACESSÓRIOS</t>
  </si>
  <si>
    <t>TEODOLITO DE PRECISÃO 10", TIPO "LEICA" TC 110 OU SIMILAR, INCLUSIVE ACESSÓRIOS</t>
  </si>
  <si>
    <t>NÍVEL PRECISÃO 1,5 MM/KM, TIPO "LEICA" NA2 OU SIMILAR</t>
  </si>
  <si>
    <t>NÍVEL PRECISÃO 0,7 MM/KM, TIPO "LEICA" NA2 OU SIMILAR, INCLUSIVE ACESSÓRIOS</t>
  </si>
  <si>
    <t>NÍVEL PRECISÃO 0,3 MM/KM, TIPO "LEICA" NA2, ACOPLADO COM GPM3 OU SIMILAR, INCLUSIVE ACESSÓRIOS</t>
  </si>
  <si>
    <t>SONDAGENS E ENSAIOS</t>
  </si>
  <si>
    <t>SONDAGEM MANUAL</t>
  </si>
  <si>
    <t>.</t>
  </si>
  <si>
    <t>SONDAGEM A TRADO MANUAL</t>
  </si>
  <si>
    <t>SONDAGEM COM EXTRAÇÃO DE AMOSTRAS NAS CONDIÇÕES NATURAIS</t>
  </si>
  <si>
    <t>SONDAGEM A PERCUSSÃO</t>
  </si>
  <si>
    <t>MOBILIZAÇÃO E INSTALAÇÃO DE 1 EQUIPAMENTO</t>
  </si>
  <si>
    <t>DESLOCAMENTO DE EQUIPAMENTO ENTRE FUROS EM TERRENO PLANO, CONSIDERANDO A DISTÂNCIA ATÉ 100M</t>
  </si>
  <si>
    <t>DESLOCAMENTO DE EQUIPAMENTO ENTRE FUROS EM TERRENO PLANO, CONSIDERANDO A DISTÂNCIA DE 100 À 200M</t>
  </si>
  <si>
    <t>DESLOCAMENTO DE EQUIPAMENTO ENTRE FUROS EM TERRENO PLANO, CONSIDERANDO A DISTÂNCIA ACIMA DE 200M</t>
  </si>
  <si>
    <t>DESLOCAMENTO DE EQUIPAMENTO EM TERRENO ACIDENTADO, CONSIDERANDO A DISTÂNCIA ATÉ 50M</t>
  </si>
  <si>
    <t>DESLOCAMENTO DE EQUIPAMENTO EM TERRENO ACIDENTADO, CONSIDERANDO A DISTÂNCIA ACIMA DE 50M</t>
  </si>
  <si>
    <t>EXECUÇÃO DE PLATAFORMA EM TERRENO ALAGADIÇO OU ACIDENTADO</t>
  </si>
  <si>
    <t>PERFURAÇÃO E EXECUÇÃO  DE  ENSAIO PENETOMÉTRICO OU DE LAVAGEM POR TEMPO</t>
  </si>
  <si>
    <t>SONDAGEM ROTATIVA</t>
  </si>
  <si>
    <t>MOBILIZAÇÃO E INSTALAÇÃO DE 1 EQUIPAMENTO, CONSIDERANDO A DISTÂNCIA ATÉ 10KM</t>
  </si>
  <si>
    <t>MOBILIZAÇÃO E INSTALAÇÃO DE 1 EQUIPAMENTO, CONSIDERANDO A DISTÂNCIA DE 10 À 20KM</t>
  </si>
  <si>
    <t>MOBILIZAÇÃO E INSTALAÇÃO DE 1 EQUIPAMENTO, CONSIDERANDO A DISTÂNCIA ACIMA DE 20KM</t>
  </si>
  <si>
    <t>DESLOCAMENTO DE EQUIPAMENTO ENTRE FUROS EM TERRENO ACIDENTADO, CONSIDERANDO A DISTÂNCIA ATÉ 50M</t>
  </si>
  <si>
    <t>DESLOCAMENTO DE EQUIPAMENTO ENTRE FUROS EM TERRENO ACIDENTADO, CONSIDERANDO A DISTÂNCIA ACIMA DE 50M</t>
  </si>
  <si>
    <t>PERFURAÇÃO EM SOLOS OU ROCHAS DECOMPOSTAS HX</t>
  </si>
  <si>
    <t>PERFURAÇÃO EM SOLOS OU ROCHAS DECOMPOSTAS NX</t>
  </si>
  <si>
    <t>PERFURAÇÃO EM SOLOS OU ROCHAS DECOMPOSTAS BX</t>
  </si>
  <si>
    <t>PERFURAÇÃO EM SOLOS OU ROCHAS DECOMPOSTAS AX</t>
  </si>
  <si>
    <t>PERFURAÇÃO EM ROCHA MOLE (FILITOS, SILTITOS, ARENITOS, E ROCHAS AFINS), ACRÉSCIMO DE ... (EM RELAÇÃO AO PREÇO DA PERFURAÇÃO EM SOLOS E ROCHAS DECOMPOSTAS)</t>
  </si>
  <si>
    <t>%</t>
  </si>
  <si>
    <t>PERFURAÇÃO EM ROCHA DURA OU EXTRA-DURA (GRANITOS, GNAISSES, QUARTZITOS E ROCHAS AFINS), ACRÉSCIMO DE... (EM RELAÇÃO AO PREÇO DA PERFURAÇÃO EM SOLOS OU ROCHAS DECOMPOSTAS)</t>
  </si>
  <si>
    <t>POÇOS DE INSPEÇÃO</t>
  </si>
  <si>
    <t>EXECUÇÃO DE POÇO COM 1M2 DE ÁREA</t>
  </si>
  <si>
    <t>EXECUÇÃO E MATERIAL PARA ESCORAMENTO</t>
  </si>
  <si>
    <t>REATERRO DO POÇO</t>
  </si>
  <si>
    <t>ENSAIOS "IN SITU"</t>
  </si>
  <si>
    <t>INSTALAÇÃO DE MEDIDOR DE NÍVEL D'ÁGUA</t>
  </si>
  <si>
    <t>INSTALAÇÃO DE PIEZOMETRO</t>
  </si>
  <si>
    <t>ENSAIOS DE LABORATÓRIO</t>
  </si>
  <si>
    <t>ENSAIOS DE LABORATÓRIO - UMIDADE NATURAL</t>
  </si>
  <si>
    <t>ENS.</t>
  </si>
  <si>
    <t>ENSAIOS DE LABORATÓRIO - LIMITE DE LIQUIDEZ</t>
  </si>
  <si>
    <t>ENSAIOS DE LABORATÓRIO - PLASTICIDADE</t>
  </si>
  <si>
    <t>ENSAIOS DE LABORATÓRIO - COMPACTAÇÃO</t>
  </si>
  <si>
    <t>ENSAIOS DE LABORATÓRIO - GRANULOMETRIA</t>
  </si>
  <si>
    <t>ENSAIOS DE LABORATÓRIO - PROCTOR SIMPLES</t>
  </si>
  <si>
    <t>ENSAIOS DE LABORATÓRIO - CBR MOLDADO</t>
  </si>
  <si>
    <t>ENSAIOS DE LABORATÓRIO - ENSAIO DE CBR INDEFORMADO</t>
  </si>
  <si>
    <t>ENSAIOS DE LABORATÓRIO - CBR-5 PONTOS (MOLDADO)</t>
  </si>
  <si>
    <t>ENSAIOS DE LABORATÓRIO - CBR-5 PONTOS (INDEFORMADO)</t>
  </si>
  <si>
    <t>ENSAIOS DE LABORATÓRIO - LOS ANGELES</t>
  </si>
  <si>
    <t>ENSAIOS DE LABORATÓRIO - DURABILIDADE</t>
  </si>
  <si>
    <t>ENSAIOS DE LABORATÓRIO - ADESIVIDADE</t>
  </si>
  <si>
    <t>ENSAIOS DE LABORATÓRIO - VISCOSIDADE</t>
  </si>
  <si>
    <t>ENSAIOS DE LABORATÓRIO - PONTO DE FULGOR</t>
  </si>
  <si>
    <t>ENSAIOS DE LABORATÓRIO - PENETRAÇÃO</t>
  </si>
  <si>
    <t>ENSAIOS DE LABORATÓRIO - PONTO DE AMOLECIMENTO</t>
  </si>
  <si>
    <t>ENSAIOS DE LABORATÓRIO - DOSAGEM MARSHALL, GRANULOMETRIA, TEOR DE ASFALTO, ESTABILIDADE E FLUÊNCIA</t>
  </si>
  <si>
    <t>CONTROLE TECNOLÓGICO DE CONCRETO - ENSAIO DE ESCLEROMETRIA EM 10 PONTOS COM 16 TIROS POR PONTO</t>
  </si>
  <si>
    <t>PROJETOS, ESTUDOS E SERVIÇOS</t>
  </si>
  <si>
    <t>DIMENSIONAMENTO DE PAVIMENTO</t>
  </si>
  <si>
    <t>FURO</t>
  </si>
  <si>
    <t>PROJETO EM PLANTA PARA PAVIMENTAÇÃO DE VIA PÚBLICA COM UMA PISTA</t>
  </si>
  <si>
    <t>PROJETO EM PERFIL DE PAVIMENTAÇÃO DE VIA PÚBLICA COM UMA PISTA</t>
  </si>
  <si>
    <t>PROJETO HIDRÁULICO DE GALERIA PLUVIAL EM TUBOS</t>
  </si>
  <si>
    <t>PROJETO HIDRÁULICO DE GALERIA PLUVIAL MOLDADA EXCLUINDO O PROJETO ESTRUTURAL</t>
  </si>
  <si>
    <t>PROJETO HIDRÁULICO DE REFORÇO DE GALERIA EXISTENTE, EM TUBOS</t>
  </si>
  <si>
    <t>ESTUDO HIDROLÓGICO DE VIA PÚBLICA INTEGRANTE DE PROGRAMA DE PAVIMENTAÇÃO, QUE VIER A DISPENSAR GALERIA OU EXIGÍ-LA MOLDADA</t>
  </si>
  <si>
    <t>ESTUDO HIDROLÓGICO DE VIA PÚBLICA INTEGRANTE DE PROGRAMA DE PAVIMENTAÇÃO E PROJETO HIDRÁULICO, SE NECESSÁRIA GALERIA EM TUBOS</t>
  </si>
  <si>
    <t>ESTUDO HIDROLÓGICO DE ÁREA ARRUADA</t>
  </si>
  <si>
    <t>KM2</t>
  </si>
  <si>
    <t>ESTUDO HIDROLÓGICO DE ÁREA NÃO ARRUADA</t>
  </si>
  <si>
    <t>ESTUDO HIDRÁULICO DE VIA SITUADA EM ÁREA, OBJETO DE ESTUDO HIDROLÓGICO</t>
  </si>
  <si>
    <t>ESTUDO HIDROLÓGICO E VERIFICAÇÃO DA SUFICIÊNCIA DE GALERIA EXISTENTE, EM TUBOS</t>
  </si>
  <si>
    <t>VERIFICAÇÃO NO PROJETO DE SISTEMA DE DRENAGEM, DE VIAS QUE DISPENSAM GALERIA DE ÁGUAS PLUVIAIS</t>
  </si>
  <si>
    <t>TRANSCRIÇÃO E ADAPTAÇÃO DE SISTEMAS DE DRENAGEM PROJETADOS EM VIAS PÚBLICAS</t>
  </si>
  <si>
    <t>CÁLCULO ESTRUTURAL DE CONCRETO ARMADO PARA PONTES, VIADUTOS, MUROS DE ARRIMO E OBRAS CONGÊNERES - PERCENTAGEM A SER APLICADA AO ORÇAMENTO DA PARTE ESTRUTURAL DA OBRA, USANDO OS PREÇOS UNITÁRIOS DA TABELA DE SIURB</t>
  </si>
  <si>
    <t>CÁLCULO ESTRUTURAL DE CONCRETO ARMADO PARA PONTES, VIADUTOS, MUROS DE ARRIMO E OBRAS CONGÊNERES - PERCENTAGEM A SER APLICADA AO ORÇAMENTO DA PARTE ESTRUTURAL DA OBRA, USANDO OS PREÇOS UNITÁRIOS DA TABELA DE SMSO - ATÉ  50M3</t>
  </si>
  <si>
    <t>CÁLCULO ESTRUTURAL DE CONCRETO ARMADO PARA PONTES, VIADUTOS, MUROS DE ARRIMO E OBRAS CONGÊNERES - PERCENTAGEM A SER APLICADA AO ORÇAMENTO DA PARTE ESTRUTURAL DA OBRA, USANDO OS PREÇOS UNITÁRIOS DA TABELA DE SMSO - ATÉ 100M3</t>
  </si>
  <si>
    <t>CÁLCULO ESTRUTURAL DE CONCRETO ARMADO PARA PONTES, VIADUTOS, MUROS DE ARRIMO E OBRAS CONGÊNERES - PERCENTAGEM A SER APLICADA AO ORÇAMENTO DA PARTE ESTRUTURAL DA OBRA, USANDO OS PREÇOS UNITÁRIOS DA TABELA DE SMSO - ATÉ 200M3</t>
  </si>
  <si>
    <t>CÁLCULO ESTRUTURAL DE CONCRETO ARMADO PARA PONTES, VIADUTOS, MUROS DE ARRIMO E OBRAS CONGÊNERES - PERCENTAGEM A SER APLICADA AO ORÇAMENTO DA PARTE ESTRUTURAL DA OBRA, USANDO OS PREÇOS UNITÁRIOS DA TABELA DE SMSO - ATÉ 500M3</t>
  </si>
  <si>
    <t>CÁLCULO ESTRUTURAL DE CONCRETO ARMADO PARA PONTES, VIADUTOS, MUROS DE ARRIMO E OBRAS CONGÊNERES - PERCENTAGEM A SER APLICADA AO ORÇAMENTO DA PARTE ESTRUTURAL DA OBRA, USANDO OS PREÇOS UNITÁRIOS DA TABELA DE SMSO - ATÉ 1.000M3</t>
  </si>
  <si>
    <t>CÁLCULO ESTRUTURAL DE CONCRETO ARMADO PARA PONTES, VIADUTOS, MUROS DE ARRIMO E OBRAS CONGÊNERES - PERCENTAGEM A SER APLICADA AO ORÇAMENTO DA PARTE ESTRUTURAL DA OBRA, USANDO OS PREÇOS UNITÁRIOS DA TABELA DE SMSO - ATÉ 2.000M3</t>
  </si>
  <si>
    <t>CÁLCULO ESTRUTURAL DE CONCRETO ARMADO PARA PONTES, VIADUTOS, MUROS DE ARRIMO E OBRAS CONGÊNERES - PERCENTAGEM A SER APLICADA AO ORÇAMENTO DA PARTE ESTRUTURAL DA OBRA, USANDO OS PREÇOS UNITÁRIOS DA TABELA DE SMSO - ATÉ 5.000M3</t>
  </si>
  <si>
    <t>CÁLCULO ESTRUTURAL DE CONCRETO ARMADO PARA PONTES, VIADUTOS, MUROS DE ARRIMO E OBRAS CONGÊNERES - PERCENTAGEM A SER APLICADA AO ORÇAMENTO DA PARTE ESTRUTURAL DA OBRA, USANDO OS PREÇOS UNITÁRIOS DA TABELA DE SMSO - ATÉ 10.000M3</t>
  </si>
  <si>
    <t>CÁLCULO ESTRUTURAL DE CONCRETO ARMADO PARA PONTES, VIADUTOS, MUROS DE ARRIMO E OBRAS CONGÊNERES - PERCENTAGEM A SER APLICADA AO ORÇAMENTO DA PARTE ESTRUTURAL DA OBRA, USANDO OS PREÇOS UNITÁRIOS DA TABELA DE SMSO - ACIMA DE 10.000M3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</si>
  <si>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ADOTA-SE: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</si>
  <si>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 1  A 5 REPETIÇÕES</t>
  </si>
  <si>
    <t>25N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</si>
  <si>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 6  A 10 REPETIÇÕES</t>
  </si>
  <si>
    <t>25+20N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</si>
  <si>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11  A 20 REPETIÇÕES</t>
  </si>
  <si>
    <t>75+15N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</si>
  <si>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21  A 40 REPETIÇÕES</t>
  </si>
  <si>
    <t>175+10N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</si>
  <si>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41 EM DIANTE</t>
  </si>
  <si>
    <t>375+5N</t>
  </si>
  <si>
    <t>VISTORIA TÉCNICA DE VIAS DE PROGRAMA DE PAVIMENTAÇÃO</t>
  </si>
  <si>
    <t>M/VIA</t>
  </si>
  <si>
    <t>PLANILHA DE QUANTIDADE DE SERVIÇOS DE VIAS DO PROGRAMA DE PAVIMENTAÇÃO</t>
  </si>
  <si>
    <t>CÓPIA XEROX EM TAMANHO OFÍCIO, UMA FACE, PRETO E BRANCO</t>
  </si>
  <si>
    <t>CÓPIA XEROX TAMANHO OFÍCIO UMA FACE COLORIDA</t>
  </si>
  <si>
    <t>CÓPIA XEROX TAMANHO A3 UMA FACE-PRETO E BRANCO</t>
  </si>
  <si>
    <t>CÓPIA XEROX TAMANHO A3 UMA FACE COLORIDA</t>
  </si>
  <si>
    <t>CÓPIA XEROX PRETO E BRANCO</t>
  </si>
  <si>
    <t>LOCAÇÃO DE VEÍCULO DE PASSAGEIRO TIPO VW GOL OU SIMILAR, COM MOTORISTA, INCLUINDO MANUTENÇÃO E COMBUSTÍVEL (MÍNIMO 200 H/MÊS)</t>
  </si>
  <si>
    <t>FOTO COLORIDA 10 X 15CM ( REVELAÇÃO)</t>
  </si>
  <si>
    <t>CONSULTOR</t>
  </si>
  <si>
    <t>COORDENADOR GERAL</t>
  </si>
  <si>
    <t>COORDENADOR SETORIAL</t>
  </si>
  <si>
    <t>ENGENHEIRO/ ARQUITETO SÊNIOR</t>
  </si>
  <si>
    <t>ENGENHEIRO/ ARQUITETO  PLENO</t>
  </si>
  <si>
    <t>ENGENHEIRO/ ARQUITETO JUNIOR</t>
  </si>
  <si>
    <t>AUXILIAR DE LABORATÓRIO</t>
  </si>
  <si>
    <t>AUXILIAR DE TOPOGRAFIA</t>
  </si>
  <si>
    <t>TECNÓLOGO - 5 À 10 ANOS DE EXPERIÊNCIA COM FORMAÇÃO EM EDIFICAÇÕES</t>
  </si>
  <si>
    <t>DESENHISTA - CADISTA</t>
  </si>
  <si>
    <t>DESENHISTA PROJETISTA</t>
  </si>
  <si>
    <t>LABORATORISTA DE SOLO/PAVIMENTAÇÃO</t>
  </si>
  <si>
    <t>PROJETISTA</t>
  </si>
  <si>
    <t>TOPÓGRAFO</t>
  </si>
  <si>
    <t>AJUDANTE GERAL</t>
  </si>
  <si>
    <t>DIGITADOR</t>
  </si>
  <si>
    <t>MENSAGEIRO</t>
  </si>
  <si>
    <t>SECRETÁRIA</t>
  </si>
  <si>
    <t>SECRETÁRIA EXECUTIVA</t>
  </si>
  <si>
    <t>DESENHISTA DE TOPOGRAFIA</t>
  </si>
  <si>
    <t>TÉCNICO - NÍVEL MÉDIO</t>
  </si>
  <si>
    <t>SERVIÇO DE PLOTAGEM EM PAPEL SULFITE, TAMANHO A1, PRETO E BRANCO</t>
  </si>
  <si>
    <t>PLOTAGEM EM PAPEL SULFITE, TAMANHO A1, COLORIDA (ARQUIVO ORIGINAL COM EXTENSÃO "PLT")</t>
  </si>
  <si>
    <t>PLOTAGEM EM PAPEL SULFITE, TAMANHO A0, PRETO E BRANCO (ARQUIVO ORIGINAL COM EXTENSÃO "PLT")</t>
  </si>
  <si>
    <t>PLOTAGEM EM PAPEL SULFITE,TAMANHO A0, COLORIDA (ARQUIVO ORIGINAL COM EXTENSÃO "PLT")</t>
  </si>
  <si>
    <t>ADVOGADO JÚNIOR</t>
  </si>
  <si>
    <t>ADVOGADO PLENO</t>
  </si>
  <si>
    <t>ADVOGADO SÊNIOR</t>
  </si>
  <si>
    <t>GEÓLOGO JÚNIOR</t>
  </si>
  <si>
    <t>GEÓLOGO PLENO</t>
  </si>
  <si>
    <t>GEÓLOGO SÊNIOR</t>
  </si>
  <si>
    <t>GEÓGRAFO JÚNIOR</t>
  </si>
  <si>
    <t>GEÓGRAFO PLENO</t>
  </si>
  <si>
    <t>GEÓGRAFO SÊNIOR</t>
  </si>
  <si>
    <t>ASSISTENTE SOCIAL JÚNIOR</t>
  </si>
  <si>
    <t>ASSISTENTE SOCIAL PLENO</t>
  </si>
  <si>
    <t>ASSISTENTE SOCIAL SÊNIOR</t>
  </si>
  <si>
    <t>MOVIMENTO DE TERRA</t>
  </si>
  <si>
    <t>ESCAVAÇÃO MANUAL PARA FUNDAÇÕES E VALAS COM PROFUNDIDADE MÉDIA MENOR OU IGUAL À 1,50M</t>
  </si>
  <si>
    <t>M3</t>
  </si>
  <si>
    <t>ESCAVAÇÃO MANUAL PARA FUNDAÇÕES E VALAS COM PROFUNDIDADE MÉDIA MAIOR QUE 1,5M E MENOR OU IGUAL À 3,0M</t>
  </si>
  <si>
    <t>ESCAVAÇÃO MANUAL PARA FUNDAÇÕES E VALAS COM PROFUNDIDADE MÉDIA MAIOR QUE 3,00M</t>
  </si>
  <si>
    <t>ESCAVAÇÃO MECÂNICA PARA FUNDAÇÕES E VALAS COM PROFUNDIDADE MENOR OU IGUAL À 4,0M</t>
  </si>
  <si>
    <t>ESCAVAÇÃO MECÂNICA PARA FUNDAÇÕES E VALAS COM PROFUNDIDADE MAIOR QUE 4,0M</t>
  </si>
  <si>
    <t>ESCAVAÇÃO MANUAL DE CÓRREGO</t>
  </si>
  <si>
    <t>ESCAVAÇÃO MECÂNICA DE CÓRREGO</t>
  </si>
  <si>
    <t>REATERRO COMPACTADO DE FUNDAÇÃO</t>
  </si>
  <si>
    <t>REENCHIMENTO DE VALA COM COMPACTAÇÃO, SEM FORNECIMENTO DE TERRA</t>
  </si>
  <si>
    <t>ESCAVAÇÃO MECÂNICA, CARGA E REMOÇÃO DE TERRA ATÉ A DISTÂNCIA MÉDIA DE 1,0KM</t>
  </si>
  <si>
    <t>CARGA E REMOÇÃO DE TERRA ATÉ A DISTÂNCIA MÉDIA DE 1,0KM</t>
  </si>
  <si>
    <t>FORNECIMENTO DE TERRA, INCLUINDO ESCAVAÇÃO, CARGA E TRANSPORTE ATÉ A DISTÂNCIA MÉDIA DE 1,0KM, MEDIDO NO ATERRO COMPACTADO</t>
  </si>
  <si>
    <t>COMPACTAÇÃO DE TERRA, MEDIDA NO ATERRO</t>
  </si>
  <si>
    <t>LIMPEZA MECANIZADA DE TERRENO, INCLUSIVE DE CAMADA VEGETAL ATÉ 30CM DE PROFUNDIDADE, SEM TRANSPORTE</t>
  </si>
  <si>
    <t>CORTE, RECORTE E REMOÇÃO DE ÁRVORES INCLUSIVE RAIZES DIÂM. &gt; 5 E &lt; 15CM</t>
  </si>
  <si>
    <t>CORTE, RECORTE E REMOÇÃO DE ÁRVORES INCLUSIVE RAIZES DIÂM. &gt; 15 E &lt; 30CM</t>
  </si>
  <si>
    <t>CORTE, RECORTE E REMOÇÃO DE ÁRVORES INCLUSIVE RAIZES DIÂM. &gt; 30 E &lt; 60CM</t>
  </si>
  <si>
    <t>CORTE, RECORTE E REMOÇÃO DE ÁRVORES INCLUSIVE RAIZES DIÂM. &gt; 60 E &lt; 90 CM</t>
  </si>
  <si>
    <t>CORTE, RECORTE E REMOÇÃO DE ÁRVORES INCLUSIVE RAIZES DIÂM. &gt; 90CM</t>
  </si>
  <si>
    <t>APILOAMENTO MANUAL DE CAVA DE FUNDAÇÃO</t>
  </si>
  <si>
    <t>REMOÇÃO DE TERRA ALÉM DO PRIMEIRO KM</t>
  </si>
  <si>
    <t>M3XKM</t>
  </si>
  <si>
    <t>PAVIMENTAÇÃO</t>
  </si>
  <si>
    <t>ARRANCAMENTO DE GUIAS, INCLUI CARGA EM CAMINHÃO</t>
  </si>
  <si>
    <t>ARRANCAMENTO DE PARALELEPÍPEDOS, INCLUI CARGA EM CAMINHÃO</t>
  </si>
  <si>
    <t>DEMOLIÇÃO DE PAVIMENTO DE CONCRETO, SARJETA OU SARJETÃO, INCLUI CARGA EM CAMINHÃO</t>
  </si>
  <si>
    <t>DEMOLIÇÃO DE PAVIMENTO ASFÁLTICO, INCLUSIVE CAPA, INCLUI CARGA NO CAMINHÃO</t>
  </si>
  <si>
    <t>DEMOLIÇÃO DE CAPA ASFÁLTICA, INCLUI CARGA NO CAMINHÃO</t>
  </si>
  <si>
    <t>DEMOLIÇÃO DE ROCHA E CARGA NO CAMINHÃO (COM EMPREGO DE EXPLOSIVO)</t>
  </si>
  <si>
    <t>REGULARIZAÇÃO E COMPACTAÇÃO DE RUAS DE TERRA (IE-5)</t>
  </si>
  <si>
    <t>REMANEJAMENTO DE RAMAL DOMICILIAR DE ÁGUA, INCLUSIVE ABERTURA E FECHAMENTO DE VALA</t>
  </si>
  <si>
    <t>REMANEJAMENTO GERAL DE ÁGUA ATÉ 4", INCLUSIVE ABERTURA E FECHAMENTO DE VALA</t>
  </si>
  <si>
    <t>ABERTURA DE CAIXA ATÉ 40CM, INCLUI ESCAVAÇÃO, COMPACTAÇÃO, TRANSPORTE E PREPARO DO SUB-LEITO</t>
  </si>
  <si>
    <t>ABERTURA DE CAIXA ATÉ 25CM, INCLUI ESCAVAÇÃO, COMPACTAÇÃO, TRANSPORTE E PREPARO DO SUB-LEITO</t>
  </si>
  <si>
    <t>BASE DE CONCRETO FCK=15,00MPA PARA GUIAS, SARJETAS OU SARJETÕES</t>
  </si>
  <si>
    <t>FORNECIMENTO E ASSENTAMENTO DE GUIAS TIPO PMSP 100, INCLUSIVE ENCOSTAMENTO DE TERRA</t>
  </si>
  <si>
    <t>FORNECIMENTO E ASSENTAMENTO DE GUIAS TIPO PMSP 100, INCLUSIVE ENCOSTAMENTO DE TERRA - FCK=20,0MPA</t>
  </si>
  <si>
    <t>FORNECIMENTO E ASSENTAMENTO DE GUIAS TIPO PMSP 100, INCLUSIVE ENCOSTAMENTO DE TERRA - FCK=25,0MPA</t>
  </si>
  <si>
    <t>FORNECIMENTO E ASSENTAMENTO DE GUIAS TIPO PMSP 100, INCLUSIVE ENCOSTAMENTO DE TERRA - FCK=30,0MPA</t>
  </si>
  <si>
    <t>FORNECIMENTO E ASSENTAMENTO DE BLOCOS DE CONCRETO SOBRE AREIA, PARA REVITALIZAÇÃO DE CALÇADÕES, DIMENSÃO 200 X 400 X 160MM (COR NATURAL)</t>
  </si>
  <si>
    <t>FORNECIMENTO E ASSENTAMENTO DE BLOCOS DE CONCRETO SOBRE AREIA, PARA REVITALIZAÇÃO DE CALÇADÕES, DIMENSÃO 200 X 400 X 160MM (COR GRAFITE)</t>
  </si>
  <si>
    <t>FORNECIMENTO E ASSENTAMENTO DE BLOCOS DE CONCRETO SOBRE AREIA, PARA REVITALIZAÇÃO DE CALÇADÕES, DIMENSÃO 200 X 400 X 160MM (COR CINZA)</t>
  </si>
  <si>
    <t>FORNECIMENTO E ASSENTAMENTO DE GUIAS PARA JARDIM 7 X 11 X 100CM (IE-3)</t>
  </si>
  <si>
    <t>ARRANCAMENTO E REASSENTAMENTO DE GUIAS SOBRE CONCRETO</t>
  </si>
  <si>
    <t>ABERTURA DE GARGULA COM RECONSTRUÇÃO DE TRECHO DA CANALIZAÇÃO</t>
  </si>
  <si>
    <t>CONSTRUÇÃO DE SARJETA OU SARJETÃO DE CONCRETO</t>
  </si>
  <si>
    <t>CONSTRUÇÃO DE SARJETA OU SARJETÃO DE CONCRETO - FCK=25,0MPA</t>
  </si>
  <si>
    <t>CONSTRUÇÃO DE SARJETA OU SARJETÃO DE CONCRETO - FCK= 20,0MPA</t>
  </si>
  <si>
    <t>FUNDAÇÃO DE RACHÃO</t>
  </si>
  <si>
    <t>BASE DE MACADAME HIDRÁULICO</t>
  </si>
  <si>
    <t>CAMADA DE ISOLAMENTO SOB O MACADAME HIDRÁULICO CONFORME IE-8</t>
  </si>
  <si>
    <t>BASE DE COXIM DE AREIA</t>
  </si>
  <si>
    <t>BASE DE CONCRETO FCK=15,0MPA, PARA PAVIMENTO</t>
  </si>
  <si>
    <t>BASE DE MACADAME BETUMINOSO</t>
  </si>
  <si>
    <t>BASE DE MACADAME BETUMINOSO COM EMULSÃO ASFÁLTICA CATIÔNICA</t>
  </si>
  <si>
    <t>BASE DE BINDER</t>
  </si>
  <si>
    <t>BASE DE BINDER ABERTO (SEM TRANSPORTE)</t>
  </si>
  <si>
    <t>BASE DE BINDER DENSO (SEM TRANSPORTE)</t>
  </si>
  <si>
    <t>IMPRIMAÇÃO BETUMINOSA LIGANTE</t>
  </si>
  <si>
    <t>IMPRIMAÇÃO BETUMINOSA IMPERMEABILIZANTE</t>
  </si>
  <si>
    <t>REVESTIMENTO DE CONCRETO ASFÁLTICO (SEM TRANSPORTE)</t>
  </si>
  <si>
    <t>REVESTIMENTO DE CONCRETO ASFÁLTICO, SEM O FORNECIMENTO DOS MATERIAIS</t>
  </si>
  <si>
    <t>REVESTIMENTO DE PRÉ-MISTURADO À QUENTE (SEM TRANSPORTE)</t>
  </si>
  <si>
    <t>REVESTIMENTO DE PRÉ-MISTURADO À FRIO (SEM TRANSPORTE)</t>
  </si>
  <si>
    <t>REVESTIMENTO DE MASTIQUE ASFÁLTICO, COM ESPESSURA DE 3,0CM</t>
  </si>
  <si>
    <t>FORNECIMENTO E ASSENTAMENTO DE PARALELEPÍPEDOS SOBRE AREIA (IE-23)</t>
  </si>
  <si>
    <t>FORNECIMENTO E ASSENTAMENTO DE PARALELEPÍPEDOS SOBRE BASE DE CONCRETO, FCK=15,0MPA (IE-23)</t>
  </si>
  <si>
    <t>ARRANCAMENTO E REASSENTAMENTO DE PARALELEPÍPEDOS SOBRE CONCRETO FCK=15,0MPA (IE-23)</t>
  </si>
  <si>
    <t>ARRANCAMENTO E REASSENTAMENTO DE PARALELEPÍPEDOS SOBRE AREIA (IE-23)</t>
  </si>
  <si>
    <t>ARRANCAMENTO, LIMPEZA E EMPILHAMENTO DE PARALELEPÍPEDOS</t>
  </si>
  <si>
    <t>REJUNTAMENTO DE PARALELEPÍPEDOS COM AREIA (IE-23)</t>
  </si>
  <si>
    <t>REJUNTAMENTO DE PARALELEPÍPEDOS COM ARGAMASSA DE CIMENTO E AREIA 1:3 (IE-23)</t>
  </si>
  <si>
    <t>REJUNTAMENTO DE PARALELEPÍPEDOS COM ASFALTO E PEDRISCO (IE-23)</t>
  </si>
  <si>
    <t>TRANSPORTE DE PARALELEPÍPEDOS</t>
  </si>
  <si>
    <t>M2XKM</t>
  </si>
  <si>
    <t>PASSEIO DE CONCRETO FCK=15,0MPA, INCLUSIVE PREPARO DE CAIXA E LASTRO DE BRITA</t>
  </si>
  <si>
    <t>PASSEIO DE MOSAICO, INCLUSIVE PREPARO DE CAIXA E BASE CONCRETO COM 7CM DE ESPESSURA</t>
  </si>
  <si>
    <t>PASSEIO DE LADRILHO HIDRÁULICO, INCLUSIVE PREPARO DE CAIXA E BASE DE CONCRETO COM 5CM DE ESPESSURA</t>
  </si>
  <si>
    <t>PLANTIO DE GRAMA EM PLACAS</t>
  </si>
  <si>
    <t>REVESTIMENTO PRIMÁRIO COM PEDRA BRITADA N.2 MISTURADA AO SOLO LOCAL, INCLUSIVE ESCARIFICAÇÃO, VERIFICAÇÃO, UMEDECIMENTO, COMPACTAÇÃO E ENSAIOS, CAMADA ACABADA (IE-7)</t>
  </si>
  <si>
    <t>BASE DE BICA CORRIDA</t>
  </si>
  <si>
    <t>BASE DE BRITA GRADUADA</t>
  </si>
  <si>
    <t>REFORÇO DE SUB-LEITO/SUB-BASE DE SOLO MELHORADO COM ADITIVO QUÍMICO - 2,0%</t>
  </si>
  <si>
    <t>REFORÇO DE SUB-LEITO/SUB-BASE DE SOLO MELHORADO COM ADITIVO QUÍMICO - 2,5%</t>
  </si>
  <si>
    <t>REFORÇO DE SUB-LEITO/SUB-BASE DE SOLO MELHORADO COM ADITIVO QUÍMICO - 3,0%</t>
  </si>
  <si>
    <t>REFORÇO DE SUB-LEITO/SUB-BASE DE SOLO MELHORADO COM CIMENTO 3,0% EM PESO</t>
  </si>
  <si>
    <t>REFORÇO DE SUB-LEITO/SUB-BASE DE SOLO MELHORADO COM CIMENTO 4,0% EM PESO</t>
  </si>
  <si>
    <t>REFORÇO DE SUB-LEITO/SUB-BASE DE SOLO MELHORADO COM CIMENTO 5,0% EM PESO</t>
  </si>
  <si>
    <t>REFORÇO DE SUB-LEITO/SUB-BASE DE SOLO  MELHORADO COM CIMENTO 6,0% EM PESO</t>
  </si>
  <si>
    <t>REFORÇO DE SUB-LEITO/SUB-BASE DE SOLO MELHORADO COM CAL 3,0% EM PESO</t>
  </si>
  <si>
    <t>REFORÇO DE SUB-LEITO/SUB-BASE DE SOLO MELHORADO COM CAL 4,0% EM PESO</t>
  </si>
  <si>
    <t>REFORÇO DE SUB-LEITO/SUB-BASE DE SOLO MELHORADO COM CAL 5,0% EM PESO</t>
  </si>
  <si>
    <t>REFORÇO DE SUB-LEITO/SUB-BASE DE SOLO MELHORADO COM CAL 6,0% EM PESO</t>
  </si>
  <si>
    <t>REFORÇO DE SUB-LEITO/SUB-BASE DE SOLO MELHORADO COM BRITA 30% EM VOLUME</t>
  </si>
  <si>
    <t>REFORÇO DE SUB-LEITO/SUB-BASE DE SOLO MELHORADO COM BRITA 40% EM VOLUME</t>
  </si>
  <si>
    <t>REFORÇO DE SUB-LEITO/SUB-BASE DE SOLO MELHORADO COM BRITA 50,0% EM VOLUME</t>
  </si>
  <si>
    <t>REFORÇO DE SUB-LEITO/SUB-BASE DE SOLO MELHORADO COM BRITA 60% EM VOLUME</t>
  </si>
  <si>
    <t>TRANSPORTE DE PAVIMENTO ASFÁLTICO</t>
  </si>
  <si>
    <t>TRANSPORTE DE CAPA ASFÁLTICA</t>
  </si>
  <si>
    <t>IRRIGAÇÃO DE RUAS</t>
  </si>
  <si>
    <t>ASSENTAMENTO DE PARALELEPÍPEDOS SOBRE BASE DE CONCRETO FCK=15,0MPA (IE-23)</t>
  </si>
  <si>
    <t>ASSENTAMENTO DE PARALELEPÍPEDOS SOBRE AREIA (IE-23)</t>
  </si>
  <si>
    <t>PASSEIOS DE LADRILHO HIDRÁULICO FORNECIDO PELA PREFEITURA</t>
  </si>
  <si>
    <t>ASSENTAMENTO DE GUIAS TIPO PMSP 100, INCLUSIVE ENCOSTAMENTO DE TERRA</t>
  </si>
  <si>
    <t>ASSENTAMENTO DE GUIAS PARA JARDIM 7 X 11 X 100CM (IE-3)</t>
  </si>
  <si>
    <t>REBAIXAMENTO DE GUIAS</t>
  </si>
  <si>
    <t>TRANSPORTE DE ROCHA</t>
  </si>
  <si>
    <t>TRANSPORTE DE PRÉ-MISTURADO À QUENTE</t>
  </si>
  <si>
    <t>CARGA, DESCARGA E TRANSPORTE DE PMQ ATÉ A DISTÂNCIA MÉDIA DE IDA E VOLTA DE 1KM</t>
  </si>
  <si>
    <t>TRANSPORTE DE PMQ ALÉM DO PRIMEIRO KM</t>
  </si>
  <si>
    <t>TRANSPORTE DE CONCRETO ASFÁLTICO</t>
  </si>
  <si>
    <t>CARGA, DESCARGA E TRANSPORTE DE CONCRETO ASFÁLTICO ATÉ A DISTÂNCIA MÉDIA DE IDA E VOLTA DE 1KM</t>
  </si>
  <si>
    <t>TRANSPORTE DE CONCRETO ASFÁLTICO ALÉM DO PRIMEIRO KM</t>
  </si>
  <si>
    <t>TRANSPORTE DE BINDER</t>
  </si>
  <si>
    <t>CARGA, DESCARGA E TRANSPORTE DE BINDER ATÉ A DISTÂNCIA MÉDIA DE IDA E VOLTA DE 1KM</t>
  </si>
  <si>
    <t>TRANSPORTE DE BINDER ALÉM DO PRIMEIRO KM</t>
  </si>
  <si>
    <t>TRANSPORTE DE PRÉ-MISTURADO À FRIO</t>
  </si>
  <si>
    <t>CARGA, DESCARGA E TRANSPORTE DE PMF ATÉ A DISTÂNCIA MÉDIA DE IDA E VOLTA DE 1KM</t>
  </si>
  <si>
    <t>TRANSPORTE DE PMF ALÉM DO PRIMEIRO KM</t>
  </si>
  <si>
    <t>TRANSPORTE DE PAVIMENTO DE CONCRETO, SARJETA E SARJETÃO</t>
  </si>
  <si>
    <t>TRANSPORTE DE GUIAS</t>
  </si>
  <si>
    <t>MXKM</t>
  </si>
  <si>
    <t>REFORÇO DE SUB-LEITO/SUB-BASE DE SOLO MELHORADO COM BRITA 10% EM VOLUME</t>
  </si>
  <si>
    <t>REFORÇO DE SUB-LEITO/SUB-BASE DE SOLO MELHORADO COM BRITA 20% EM VOLUME</t>
  </si>
  <si>
    <t>FORNECIMENTO E ASSENTAMENTO DE BLOCOS DE CONCRETO SOBRE AREIA</t>
  </si>
  <si>
    <t>FORNECIMENTO E ASSENTAMENTO DE BLOCOS DE CONCRETO SOBRE AREIA - VIAS TRÁFEGO LEVE</t>
  </si>
  <si>
    <t>FORNECIMENTO E ASSENTAMENTO DE BLOCOS DE CONCRETO SOBRE AREIA - VIAS TRÁFEGO MÉDIO</t>
  </si>
  <si>
    <t>FORNECIMENTO E ASSENTAMENTO DE BLOCOS DE CONCRETO SOBRE AREIA - VIAS ARTERIAIS</t>
  </si>
  <si>
    <t>FORNECIMENTO E INSTALAÇÃO DE DEFENSA METÁLICA GALVANIZADA, TIPO SEMI-MALEÁVEL SIMPLES</t>
  </si>
  <si>
    <t>RETIRADA DE DEFENSA METÁLICA TIPO SEMI-MALEÁVEL SIMPLES</t>
  </si>
  <si>
    <t>REMANEJAMENTO DE DEFENSA METÁLICA TIPO SEMI-MALEÁVEL SIMPLES</t>
  </si>
  <si>
    <t>BASE DE BRITA GRADUADA TRATADA COM CIMENTO - BGTC</t>
  </si>
  <si>
    <t>PAVIMENTOS PERMEÁVEIS - PERFIL PARA CALÇADAS E PASSEIOS COM PISO DE CONCRETO PRÉ-MOLDADO INTERTRAVADO DRENANTE COM INFILTRAÇÃO TOTAL</t>
  </si>
  <si>
    <t>PAVIMENTOS PERMEÁVEIS - PERFIL PARA ESTACIONAMENTO DE VEÍCULOS LEVES COM PISOS DE CONCRETO PRÉ-MOLDADO INTERTRAVADO DRENANTE COM INFILTRAÇÃO TOTAL</t>
  </si>
  <si>
    <t>PISO/ PASSEIO DE CONCRETO, INCLUINDO O PREPARO DA CAIXA, LASTRO DE BRITA E A MÃO DE OBRA REFERENTE AOS SERVIÇOS NO CONCRETO: LANÇAMENTO E ACABAMENTO (RIPADO E DESEMPENADO) EXCLUSIVE O FORNECIMENTO DO CONCRETO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</si>
  <si>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</si>
  <si>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REVESTIMENTO DE MISTURA ASFÁLTICA  TIPO SMA COM POLÍMERO E FIBRA (SEM TRANSPORTE)</t>
  </si>
  <si>
    <t>REVESTIMENTO DE MISTURA ASFÁLTICA TIPO CPA COM POLÍMERO E FIBRA (SEM TRANSPORTE)</t>
  </si>
  <si>
    <t>REVESTIMENTO DE MISTURA ASFÁLTICA TIPO CPA COM BORRACHA (SEM TRANSPORTE)</t>
  </si>
  <si>
    <t>REVESTIMENTO DE MISTURA ASFÁLTICA TIPO "GAP GRADED" COM POLÍMERO (SEM TRANSPORTE)</t>
  </si>
  <si>
    <t>REVESTIMENTO DE MISTURA ASFÁLTICA TIPO "GAP GRADED" COM BORRACHA (SEM TRANSPORTE)</t>
  </si>
  <si>
    <t>BASE BETUMINOSA DE MATERIAIS PROVENIENTES DA FRESAGEM DE PAVIMENTOS ASFÁLTICOS (RAP) RECICLADO EM USINA MÓVEL COM ATÉ 3% DE EMULSÃO MODIFICADA COM POLÍMERO, FORNECIMENTO E APLICAÇÃO, NÃO INCLUI TRANSPORTE ATÉ O LOCAL DOS SERVIÇOS, CAMADA ACABADA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</si>
  <si>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</si>
  <si>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REVESTIMENTO DE MISTURA ASFÁLTICA COM POLÍMERO -  FAIXA III (SEM TRANSPORTE)</t>
  </si>
  <si>
    <t>CANALIZAÇÃO DE TUBOS</t>
  </si>
  <si>
    <t>ARRANCAMENTO E REMOÇÃO DE CANALIZAÇÃO, 30,0CM &lt; 0 &lt; OU = A 60CM</t>
  </si>
  <si>
    <t>ARRANCAMENTO E REMOÇÃO DE CANALIZAÇÃO 0 &gt; 60CM</t>
  </si>
  <si>
    <t>ESCORAMENTO DESCONTÍNUO DE MADEIRA PARA CANALIZAÇÃO DE TUBOS</t>
  </si>
  <si>
    <t>ESCORAMENTO CONTÍNUO DE MADEIRA PARA CANALIZAÇÃO DE TUBOS</t>
  </si>
  <si>
    <t>LASTRO DE BRITA E PÓ DE PEDRA</t>
  </si>
  <si>
    <t>LASTRO DE CONCRETO FCK=10MPA</t>
  </si>
  <si>
    <t>FORNECIMENTO E ASSENTAMENTO DE TUBOS DE CONCRETO SIMPLES - DIÂMETRO 30CM</t>
  </si>
  <si>
    <t>FORNECIMENTO E ASSENTAMENTO DE TUBOS DE CONCRETO SIMPLES - DIÂMETRO 40CM</t>
  </si>
  <si>
    <t>FORNECIMENTO E ASSENTAMENTO DE TUBOS DE CONCRETO SIMPLES - DIÂMETRO 50CM</t>
  </si>
  <si>
    <t>FORNECIMENTO E ASSENTAMENTO DE TUBOS DE CONCRETO ARMADO, DIÂMETRO 60CM</t>
  </si>
  <si>
    <t>FORNECIMENTO E ASSENTAMENTO DE TUBOS DE CONCRETO ARMADO, DIÂMETRO 60CM - TIPO PA-2</t>
  </si>
  <si>
    <t>FORNECIMENTO E ASSENTAMENTO DE TUBOS DE CONCRETO ARMADO, DIÂMETRO 60CM - TIPO PA-3</t>
  </si>
  <si>
    <t>FORNECIMENTO E ASSENTAMENTO DE TUBO DE CONCRETO ARMADO, DIÂMETRO 70CM</t>
  </si>
  <si>
    <t>FORNECIMENTO E ASSENTAMENTO DE TUBO DE CONCRETO ARMADO, DIÂMETRO 70CM - TIPO PA-2</t>
  </si>
  <si>
    <t>FORNECIMENTO E ASSENTAMENTO DE TUBO DE CONCRETO ARMADO, DIÂMETRO 70CM - TIPO PA-3</t>
  </si>
  <si>
    <t>FORNECIMENTO E ASSENTAMENTO DE TUBOS DE CONCRETO ARMADO, DIÂMETRO 80CM</t>
  </si>
  <si>
    <t>FORNECIMENTO E ASSENTAMENTO DE TUBOS DE CONCRETO ARMADO, DIÂMETRO 80CM - TIPO PA-2</t>
  </si>
  <si>
    <t>FORNECIMENTO E ASSENTAMENTO DE TUBOS DE CONCRETO ARMADO, DIÂMETRO 80CM - TIPO PA-3</t>
  </si>
  <si>
    <t>FORNECIMENTO E ASSENTAMENTO DE TUBOS DE CONCRETO ARMADO, DIÂMETRO 90CM</t>
  </si>
  <si>
    <t>FORNECIMENTO E ASSENTAMENTO DE TUBOS DE CONCRETO ARMADO, DIÂMETRO 90CM - TIPO PA-2</t>
  </si>
  <si>
    <t>FORNECIMENTO E ASSENTAMENTO DE TUBOS DE CONCRETO ARMADO, DIÂMETRO 90CM - TIPO PA-3</t>
  </si>
  <si>
    <t>FORNECIMENTO E ASSENTAMENTO DE TUBOS DE CONCRETO ARMADO, DIÂMETRO 100CM</t>
  </si>
  <si>
    <t>FORNECIMENTO E ASSENTAMENTO DE TUBOS DE CONCRETO ARMADO, DIÂMETRO 100CM - TIPO PA-2</t>
  </si>
  <si>
    <t>FORNECIMENTO E ASSENTAMENTO DE TUBOS DE CONCRETO ARMADO, DIÂMETRO 100CM - TIPO PA-3</t>
  </si>
  <si>
    <t>FORNECIMENTO E ASSENTAMENTO DE TUBOS DE CONCRETO ARMADO, DIÂMETRO 110CM</t>
  </si>
  <si>
    <t>FORNECIMENTO E ASSENTAMENTO DE TUBOS DE CONCRETO ARMADO, DIÂMETRO 110CM - TIPO PA-2</t>
  </si>
  <si>
    <t>FORNECIMENTO E ASSENTAMENTO DE TUBOS DE CONCRETO ARMADO, DIÂMETRO 110CM - TIPO PA-3</t>
  </si>
  <si>
    <t>FORNECIMENTO E ASSENTAMENTO DE TUBOS DE CONCRETO ARMADO, DIÂMETRO 120CM</t>
  </si>
  <si>
    <t>FORNECIMENTO E ASSENTAMENTO DE TUBOS DE CONCRETO ARMADO, DIÂMETRO 120CM - TIPO PA-2</t>
  </si>
  <si>
    <t>FORNECIMENTO E ASSENTAMENTO DE TUBOS DE CONCRETO ARMADO, DIÂMETRO 120CM - TIPO PA-3</t>
  </si>
  <si>
    <t>FORNECIMENTO E ASSENTAMENTO DE TUBOS DE CONCRETO ARMADO, DIÂMETRO 150CM</t>
  </si>
  <si>
    <t>FORNECIMENTO E ASSENTAMENTO DE TUBOS DE CONCRETO ARMADO, DIÂMETRO 150CM - TIPO PA-2</t>
  </si>
  <si>
    <t>FORNECIMENTO E ASSENTAMENTO DE TUBOS DE CONCRETO ARMADO, DIÂMETRO 150CM - TIPO PA-3</t>
  </si>
  <si>
    <t>FORNECIMENTO E ASSENTAMENTO DE TUBO EM POLIETILENO DE ALTA RESISTÊNCIA PEAD, COR PRETA, COM DN 300MM</t>
  </si>
  <si>
    <t>FORNECIMENTO E ASSENTAMENTO DE TUBO EM POLIETILENO DE ALTA RESISTÊNCIA PEAD, COR PRETA, COM DN 400MM</t>
  </si>
  <si>
    <t>FORNECIMENTO E ASSENTAMENTO DE TUBO EM POLIETILENO DE ALTA RESISTÊNCIA PEAD, COR PRETA, COM DN 500MM</t>
  </si>
  <si>
    <t>FORNECIMENTO E ASSENTAMENTO DE TUBO EM POLIETILENO DE ALTA RESISTÊNCIA PEAD, COR PRETA, COM DN 600MM</t>
  </si>
  <si>
    <t>FORNECIMENTO E ASSENTAMENTO DE TUBO EM POLIETILENO DE ALTA RESISTÊNCIA PEAD, COR PRETA, COM DN 800MM</t>
  </si>
  <si>
    <t>FORNECIMENTO E ASSENTAMENTO DE TUBO EM POLIETILENO DE ALTA RESISTÊNCIA PEAD, COR PRETA, COM DN 1000MM</t>
  </si>
  <si>
    <t>FORNECIMENTO E ASSENTAMENTO DE TUBO EM POLIETILENO DE ALTA RESISTÊNCIA PEAD, COR PRETA, COM DN 1200MM</t>
  </si>
  <si>
    <t>POÇO DE VISITA</t>
  </si>
  <si>
    <t>POÇO DE VISITA TIPO 1 - 1,40 X 1,40 X 1,40M</t>
  </si>
  <si>
    <t>POÇO DE VISITA TIPO 2 - 1,60 X 1,60 X 1,60M</t>
  </si>
  <si>
    <t>POÇO DE VISITA TIPO 3 - 2,20 X 2,20 X 2,20M</t>
  </si>
  <si>
    <t>CHAMINÉ DE POÇO DE VISITA COM ALVENARIA DE UM TIJOLO COMUM</t>
  </si>
  <si>
    <t>TAMPÃO PARA GALERIAS DE ÁGUAS PLUVIAIS</t>
  </si>
  <si>
    <t>INSTALAÇÃO DE TAMPÃO PARA GALERIA DE ÁGUAS PLUVIAIS - ARTICULADO, EXCETO FORNECIMENTO DE TAMPÃO</t>
  </si>
  <si>
    <t>INSTALAÇÃO DE TAMPÃO PARA GALERIA DE ÁGUAS PLUVIAIS - NÃO ARTICULADO, EXCETO FORNECIMENTO DE TAMPÃO</t>
  </si>
  <si>
    <t>FORNECIMENTO DE TAMPÃO DE FERRO FUNDIDO DÚCTIL CLASSE MÍNIMA 400 (40T) D=600MM - NBR 10160 ARTICULADO - P/ GAL. ÁGUAS PLUV.</t>
  </si>
  <si>
    <t>FORNECIMENTO DE TAMPÃO DE FERRO FUNDIDO DÚCTIL CLASSE MÍNIMA 400 (40T) D=600MM - NBR 10160 NÃO ARTICULADO - P/ GAL. ÁGUAS PLUV.</t>
  </si>
  <si>
    <t>FORNECIMENTO DE TAMPÃO - GRELHA DE FERRO FUNDIDO DÚCTIL CLASSE MÍNIMA 400 (40T) D=600MM - NBR 10160 ARTICULADO - P/ GAL. ÁGUAS PLUV.</t>
  </si>
  <si>
    <t>FORNECIMENTO DE TAMPÃO - GRELHA DE FERRO FUNDIDO DÚCTIL CLASSE MÍNIMA 400 (40T) D=600MM - NBR 10160 NÃO ARTICULADO - P/ GAL. ÁGUAS PLUV.</t>
  </si>
  <si>
    <t>FORNECIMENTO DE TAMPÃO MAIS ARO, AMBOS EM PLÁSTICO CLASSE MÍNIMA 400 (40T) D=600MM - ABNT - P/ GAL. ÁGUAS PLUV.</t>
  </si>
  <si>
    <t>LEVANTAMENTO OU REBAIXAMENTO DE TAMPÃO DE POÇO DE VISITA</t>
  </si>
  <si>
    <t>BOCA DE LOBO</t>
  </si>
  <si>
    <t>BOCA DE LOBO SIMPLES</t>
  </si>
  <si>
    <t>BOCA DE LOBO DUPLA</t>
  </si>
  <si>
    <t>BOCA DE LOBO TRIPLA</t>
  </si>
  <si>
    <t>BOCA DE LOBO QUÁDRUPLA</t>
  </si>
  <si>
    <t>REFORMA DE BOCA DE LOBO</t>
  </si>
  <si>
    <t>REFORMA DE BOCA DE LOBO SIMPLES</t>
  </si>
  <si>
    <t>REFORMA DE BOCA DE LOBO DUPLA</t>
  </si>
  <si>
    <t>SUBSTITUIÇÃO DE GUIA CHAPÉU PARA BOCA DE LOBO</t>
  </si>
  <si>
    <t>SUBSTITUIÇÃO DE TAMPA DE CONCRETO PARA BOCA DE LOBO</t>
  </si>
  <si>
    <t>DRENO DE BRITA</t>
  </si>
  <si>
    <t>DRENO DE AREIA</t>
  </si>
  <si>
    <t>FORNECIMENTO E ASSENTAMENTO DE TUBO DRENO DE CONCRETO FURADO - DIÂMETRO 20,0CM</t>
  </si>
  <si>
    <t>FORNECIMENTO E ASSENTAMENTO DE DRENO DE MANILHA DE CERÂMICA -DIÂMETRO 6"</t>
  </si>
  <si>
    <t>FORNECIMENTO E ASSENTAMENTO DE DRENO DE MANILHA DE CERÂMICA -  DIÂMETRO 8"</t>
  </si>
  <si>
    <t>FORNECIMENTO E ASSENTAMENTO DE TUBO DE PEAD CORRUGADO E PERFURADOPARA DRENAGEM - DIÂMETRO 2,5" (EM ACORDO COM AS NORMAS DNIT 093/06, NBR 15073 E NBR 14692)</t>
  </si>
  <si>
    <t>FORNECIMENTO E ASSENTAMENTO DE TUBO DE PEAD CORRUGADO E PERFURADOPARA DRENAGEM - DIÂMETRO 3,0" (EM ACORDO COM AS NORMAS DNIT 093/06, NBR 15073 E NBR 14692)</t>
  </si>
  <si>
    <t>FORNECIMENTO E ASSENTAMENTO DE TUBO DE PEAD CORRUGADO E PERFURADOPARA DRENAGEM - DIÂMETRO 4,0" (EM ACORDO COM AS NORMAS DNIT 093/06, NBR 15073 E NBR 14692)</t>
  </si>
  <si>
    <t>FORNECIMENTO E ASSENTAMENTO DE TUBO DE PEAD CORRUGADO E PERFURADOPARA DRENAGEM - DIÂMETRO 6,0" (EM ACORDO COM AS NORMAS DNIT 093/06, NBR 15073 E NBR 14692)</t>
  </si>
  <si>
    <t>FORNECIMENTO E ASSENTAMENTO DE MANILHA DE CERÂMICA - DIÂMETRO 4" X 60CM</t>
  </si>
  <si>
    <t>FORNECIMENTO E ASSENTAMENTO DE MANILHA DE CERÂMICA - DIÂMETRO 6" X 1M</t>
  </si>
  <si>
    <t>FORNECIMENTO E ASSENTAMENTO DE MANILHA DE CERÂMICA - DIÂMETRO 8" X 1M</t>
  </si>
  <si>
    <t>FORNECIMENTO E ASSENTAMENTO DE MANILHA DE CERÂMICA - DIÂMETRO 12" X 1M</t>
  </si>
  <si>
    <t>LIGAÇÃO DOMICILIAR DE ESGOTO COM MANILHA DE CERÂMICA TIPO SABESP - DIÂMETRO 4"</t>
  </si>
  <si>
    <t>ASSENTAMENTO DE MANILHA DE CERÂMICA - DIÂMETRO 4"</t>
  </si>
  <si>
    <t>ASSENTAMENTO DE MANILHA DE CERÂMICA - DIÂMETRO 6"</t>
  </si>
  <si>
    <t>ASSENTAMENTO DE MANILHA DE CERÂMICA - DIÂMETRO 8"</t>
  </si>
  <si>
    <t>ASSENTAMENTO DE MANILHA DE CERÂMICA - DIÂMETRO 12"</t>
  </si>
  <si>
    <t>ASSENTAMENTO DE TUBULAÇÃO DE FERRO FUNDIDO TIPO SABESP - DIÂMETRO 75MM</t>
  </si>
  <si>
    <t>ASSENTAMENTO DE TUBULAÇÃO DE FERRO FUNDIDO TIPO SABESP - DIÂMETRO 100MM</t>
  </si>
  <si>
    <t>ENSECADEIRA DE MADEIRA EM PAREDES SIMPLES, COM POSTERIOR RETIRADA DO MATERIAL</t>
  </si>
  <si>
    <t>ENSECADEIRA DE MADEIRA EM PAREDES DUPLAS, COM POSTERIOR RETIRADA DO MATERIAL</t>
  </si>
  <si>
    <t>FORNECIMENTO E ASSENTAMENTO DE CANALETA (MEIO TUBO) DE CONCRETO - DIÂMETRO 30CM</t>
  </si>
  <si>
    <t>FORNECIMENTO E ASSENTAMENTO DE CANALETA (MEIO TUBO) DE CONCRETO - DIÂMETRO 40CM</t>
  </si>
  <si>
    <t>FORNECIMENTO E ASSENTAMENTO DE CANALETA (MEIO TUBO) DE CONCRETO - DIÂMETRO 50CM</t>
  </si>
  <si>
    <t>ESGOTAMENTO D'ÁGUA COM BOMBA SUBMERSA - POTÊNCIA ATÉ 5HP</t>
  </si>
  <si>
    <t>HPXH</t>
  </si>
  <si>
    <t>ASSENTAMENTO DE TUBOS DE CONCRETO EXISTENTE - DIÂMETRO 30CM</t>
  </si>
  <si>
    <t>ASSENTAMENTO DE TUBOS DE CONCRETO EXISTENTE - DIÂMETRO 40CM</t>
  </si>
  <si>
    <t>ASSENTAMENTO DE TUBOS DE CONCRETO EXISTENTE - DIÂMETRO 50CM</t>
  </si>
  <si>
    <t>ASSENTAMENTO DE TUBOS DE CONCRETO EXISTENTE - DIÂMETRO 60CM</t>
  </si>
  <si>
    <t>ASSENTAMENTO DE TUBOS DE CONCRETO EXISTENTE -  DIÂMETRO 70CM</t>
  </si>
  <si>
    <t>ASSENTAMENTO DE TUBOS DE CONCRETO EXISTENTE - DIÂMETRO 80CM</t>
  </si>
  <si>
    <t>ASSENTAMENTO DE TUBOS DE CONCRETO EXISTENTE - DIÂMETRO 90CM</t>
  </si>
  <si>
    <t>ASSENTAMENTO DE TUBOS DE CONCRETO EXISTENTE - DIÂMETRO 100CM</t>
  </si>
  <si>
    <t>ASSENTAMENTO DE TUBOS DE CONCRETO EXISTENTE - DIÂMETRO 110CM</t>
  </si>
  <si>
    <t>ASSENTAMENTO DE TUBOS DE CONCRETO EXISTENTE - DIÂMETRO 120CM</t>
  </si>
  <si>
    <t>ASSENTAMENTO DE TUBOS DE CONCRETO EXISTENTE - DIÂMETRO 150CM</t>
  </si>
  <si>
    <t>BOCA DE LEÃO</t>
  </si>
  <si>
    <t>INSTALAÇÃO DE BOCA DE LEÃO SIMPLES COM GRELHA ARTICULADA, EXCETO FORNECIMENTO DA GRELHA</t>
  </si>
  <si>
    <t>INSTALAÇÃO DE BOCA DE LEÃO SIMPLES COM GRELHA NÃO-ARTICULADA, EXCETO FORNECIMENTO DA GRELHA</t>
  </si>
  <si>
    <t>INSTALAÇÃO DE BOCA DE LEÃO DUPLA COM GRELHA ARTICULADA, EXCETO O FORNECIMENTO DA GRELHA</t>
  </si>
  <si>
    <t>INSTALAÇÃO DE BOCA DE LEÃO DUPLA COM GRELHA NÃO-ARTICULADA, EXCETO O FORNECIMENTO DA GRELHA</t>
  </si>
  <si>
    <t>FORNECIMENTO DE GRELHA TIPO "BOCA DE LEÃO" DE FERRO FUND. DÚCTIL CL. MÍN.250 - 25T - DIM. APR=810X270MM - NBR 10160 - T. ARTICU. - P/ GAL. ÁGUAS PLUV.</t>
  </si>
  <si>
    <t>FORNECIMENTO DE GRELHA TIPO "BOCA DE LEÃO" DE FERRO FUND. DÚCTIL CL. MÍN.250 - 25T - DIM. APR=810X270MM - NBR 10160 - T. NÃO ARTICU. - P/ GAL. ÁGUAS PLUV.</t>
  </si>
  <si>
    <t>FORNECIMENTO DE GRELHA TIPO "BOCA DE LEÃO" DE FERRO FUND. DÚCTIL CL. MÍN.D400 - 40T - DIM. APR=810X270MM - NBR 10160 - T. ARTICU. - P/ GAL. ÁGUAS PLUV.</t>
  </si>
  <si>
    <t>FORNECIMENTO DE GRELHA TIPO "BOCA DE LEÃO" DE FERRO FUND. DÚCTIL CL. MÍN.D400 - 40T - DIM. APR=810X270MM - NBR 10160 - T. NÃO ARTICU. - P/ GAL. ÁGUAS PLUV.</t>
  </si>
  <si>
    <t>FORNECIMENTO DE GRELHA TIPO "BOCA DE LEÃO" DE FERRO FUND. DÚCTIL CL. MÍN.D400 - 40T - DIM. APR=500X500MM - NBR 10160 - T. ARTICU. - P/ GAL. ÁGUAS PLUV.</t>
  </si>
  <si>
    <t>FORNECIMENTO DE GRELHA TIPO "BOCA DE LEÃO" DE PLÁSTICO CL. MÍNIMA 250 - 25T - DIM.APR=810X270MM - ABNT - T. ARTICU. P/ GAL. ÁGUAS PLUV.</t>
  </si>
  <si>
    <t>REFORMA DE BOCA DE LEÃO</t>
  </si>
  <si>
    <t>REFORMA DE BOCA DE LEÃO SIMPLES</t>
  </si>
  <si>
    <t>REFORMA DE BOCA DE LEÃO DUPLA</t>
  </si>
  <si>
    <t>SUBSTITUIÇÃO DA GRELHA TIPO "BOCA DE LEÃO" - TIPO ARTICULADA, EXCETO O FORNECIMENTO DA GRELHA</t>
  </si>
  <si>
    <t>SUBSTITUIÇÃO DE GRELHA TIPO "BOCA DE LEÃO" - TIPO NÃO-ARTICULADA, EXCETO O FORNECIMENTO DA GRELHA</t>
  </si>
  <si>
    <t>FORNECIMENTO E ASSENTAMENTO DE TUBO DE PVC RÍGIDO, COR BRANCA, PARA ESGOTO, JUNTAS SOLDADAS</t>
  </si>
  <si>
    <t>FORNECIMENTO E ASSENTAMENTO DE TUBO DE PVC RÍGIDO, COR BRANCA, PARA ESGOTO, PONTA E BOLSA - DIÂMETRO 50MM (2")</t>
  </si>
  <si>
    <t>FORNECIMENTO E ASSENTAMENTO DE TUBO DE PVC RÍGIDO, COR BRANCA, PARA ESGOTO, PONTA E BOLSA - DIÂMETRO 75MM (3")</t>
  </si>
  <si>
    <t>FORNECIMENTO E ASSENTAMENTO DE TUBO DE PVC RÍGIDO, COR BRANCA, PARA ESGOTO, PONTA E BOLSA - DIÂMETRO 100MM (4")</t>
  </si>
  <si>
    <t>FORNECIMENTO E COLOCAÇÃO DE MANTA GEOTÊXTIL COM  RESISTÊNCIA  À TRAÇÃO LONGITUDINAL  DE 7KN/M E TRAÇÃO TRANSVERSAL DE 6KN/M</t>
  </si>
  <si>
    <t>FORNECIMENTO E COLOCAÇÃO DE MANTA GEOTÊXTIL COM RESISTÊNCIA À TRAÇÃO LONGITUDINAL DE 8KN/M E TRAÇÃO TRANSVERSAL DE 7KN/M</t>
  </si>
  <si>
    <t>FORNECIMENTO E COLOCAÇÃO DE MANTA GEOTÊXTIL COM RESISTÊNCIA À TRAÇÃO LONGITUDINAL DE 9KN/M E TRAÇÃO TRANSVERSAL DE 8KN/M</t>
  </si>
  <si>
    <t>FORNECIMENTO E COLOCAÇÃO DE MANTA GEOTÊXTIL COM RESISTÊNCIA À TRAÇÃO LONGITUDINAL DE 10KN/M E TRAÇÃO TRANSVERSAL DE 9KN/M</t>
  </si>
  <si>
    <t>FORNECIMENTO E COLOCAÇÃO DE MANTA GEOTÊXTIL COM RESISTÊNCIA À TRAÇÃO LONGITUDINAL DE 14KN/M E TRAÇÃO TRANSVERSAL DE 12KN/M</t>
  </si>
  <si>
    <t>FORNECIMENTO E COLOCAÇÃO DE MANTA GEOTÊXTIL COM RESISTÊNCIA À TRAÇÃO LONGITUDINAL DE 16KN/M E TRAÇÃO TRANSVERSAL DE 14KN/M</t>
  </si>
  <si>
    <t>FORNECIMENTO E COLOCAÇÃO DE MANTA GEOTÊXTIL COM RESISTÊNCIA À TRAÇÃO LONGITUDINAL DE 21KN/M E TRAÇÃO TRANSVERSAL DE 19KN/M</t>
  </si>
  <si>
    <t>FORNECIMENTO E COLOCAÇÃO DE MANTA GEOTÊXTIL COM RESISTÊNCIA À TRAÇÃO LONGITUDINAL DE 26KN/M E TRAÇÃO TRANSVERSAL DE 23KN/M</t>
  </si>
  <si>
    <t>FORNECIMENTO E COLOCAÇÃO DE MANTA GEOTÊXTIL COM RESISTÊNCIA À TRAÇÃO LONGITUDINAL DE 31KN/M E TRAÇÃO TRANSVERSAL DE 27KN/M</t>
  </si>
  <si>
    <t>FORNECIMENTO E APLICAÇÃO DE GEOMEMBRANA DE PEAD - 1MM DE ESPESSURA</t>
  </si>
  <si>
    <t>FORNECIMENTO E APLICAÇÃO DE MANTA FORMADA PELA ASSOCIAÇÃO DE UM TECIDO TÉCNICO DE POLIESTER COM FILME DE POLIETILENO DE BAIXA DENSIDADE EM ACORDO COM A NBR12824</t>
  </si>
  <si>
    <t>FORNECIMENTO E APLICAÇÃO DE GEOCOMPOSTO FORMADO POR NÚCLEO TRIDIMENSIONAL, FLEXÍVEL DE FILAMENTO DE POLIPROPILENO, ASSOCIADO ÀS SUAS DUAS SUPERFÍCIES GEOTEXTEIS NÃO TECIDOS</t>
  </si>
  <si>
    <t>SERVIÇOS DE LIMPEZA MECÂNICA DOS SISTEMAS DE DRENAGEM (GALERIAS, BOCA DE LOBO, PV, ETC), COM UTILIZAÇÃO DE EQUIPAMENTO COMBINADO HIDROJATO/ SUGADOR</t>
  </si>
  <si>
    <t>SERVIÇOS DE LIMPEZA MECÂNICA DOS SISTEMAS DE DRENAGEM (GALERIAS, BOCA DE LOBO, PV, ETC), COM UTILIZAÇÃO DE EQUIPAMENTO COMBINADO HIDROJATO/ SUGADOR/ RECICLADOR</t>
  </si>
  <si>
    <t>GALERIAS MOLDADAS, CÓRREGOS E DRENAGEM</t>
  </si>
  <si>
    <t>ESCORAMENTO CONTÍNUO DE MADEIRA PARA GALERIAS MOLDADAS, COM REAPROVEITAMENTO</t>
  </si>
  <si>
    <t>ESCORAMENTO PARA GALERIAS MOLDADAS UTILIZANDO PERFIS METÁLICOS, COM REAPROVEITAMENTO</t>
  </si>
  <si>
    <t>ESCORAMENTO PARA GALERIAS MOLDADAS, UTILIZANDO PERFIS METÁLICOS, COM REAPROVEITAMENTO - PROFUNDIDADE &lt; OU = 4M, COM BOCA DE 3 À 5M</t>
  </si>
  <si>
    <t>ESCORAMENTO PARA GALERIAS MOLDADAS, UTILIZANDO PERFIS METÁLICOS, COM REAPROVEITAMENTO - PROFUNDIDADE &lt; OU = 4M, COM BOCA DE 5 À 8M</t>
  </si>
  <si>
    <t>ESCORAMENTO PARA GALERIAS MOLDADAS, UTILIZANDO PERFIS METÁLICOS, COM REAPROVEITAMENTO - PROFUNDIDADE &gt; 4M, &lt; OU = 6M, COM BOCA DE 3 À 5M</t>
  </si>
  <si>
    <t>ESCORAMENTO PARA GALERIAS MOLDADAS, UTILIZANDO PERFIS METÁLICOS, COM REAPROVEITAMENTO - PROFUNDIDADE &gt; 4M, &lt; OU = 6M, COM BOCA DE 5 À 8M</t>
  </si>
  <si>
    <t>ESCORAMENTO PARA GALERIAS MOLDADAS, UTILIZANDO PERFIS METÁLICOS, COM REAPROVEITAMENTO - PROFUNDIDADE &gt; 6M, &lt; OU = 8M, COM BOCA DE 3 À 5M</t>
  </si>
  <si>
    <t>ESCORAMENTO PARA GALERIAS MOLDADAS, UTILIZANDO PERFIS METÁLICOS, COM REAPROVEITAMENTO - PROFUNDIDADE &gt; 6M, &lt; OU = 8M, COM BOCA DE 5 À 8M</t>
  </si>
  <si>
    <t>PERFIS METÁLICOS PERDIDOS EM ESCORAMENTOS, NO CASO DE IMPOSSIBILIDADE DO REAPROVEITAMENTO PREVISTO NOS ITENS 7.3.</t>
  </si>
  <si>
    <t>CIMBRAMENTO EM GALERIA MOLDADA</t>
  </si>
  <si>
    <t>FORMA PARA GALERIA MOLDADA</t>
  </si>
  <si>
    <t>FORNECIMENTO E APLICAÇÃO DE AÇO CA-25</t>
  </si>
  <si>
    <t>KG</t>
  </si>
  <si>
    <t>FORNECIMENTO E APLICAÇÃO DE AÇO CA-50 - DIÂMETRO &lt;  1/2"</t>
  </si>
  <si>
    <t>FORNECIMENTO E APLICAÇÃO DE AÇO CA-50 - DIÂMETRO &gt; OU = 1/2"</t>
  </si>
  <si>
    <t>FORNECIMENTO E APLICAÇÃO DE AÇO CA-60</t>
  </si>
  <si>
    <t>FORNECIMENTO E APLICAÇÃO DE TELA DE AÇO</t>
  </si>
  <si>
    <t>FORNECIMENTO E APLICAÇÃO DE CONCRETO USINADO FCK=10MPA</t>
  </si>
  <si>
    <t>FORNECIMENTO E APLICAÇÃO DE CONCRETO USINADO FCK=15,0MPA</t>
  </si>
  <si>
    <t>FORNECIMENTO E APLICAÇÃO DE CONCRETO USINADO FCK=20,0MPA</t>
  </si>
  <si>
    <t>FORNECIMENTO E APLICAÇÃO DE CONCRETO USINADO FCK=25MPA</t>
  </si>
  <si>
    <t>FORNECIMENTO E APLICAÇÃO DE CONCRETO USINADO FCK=30,0MPA</t>
  </si>
  <si>
    <t>ENROCAMENTO DE PEDRA EM TALUDES</t>
  </si>
  <si>
    <t>BARBACANS DE TUBOS DE PVC - DIÂMETRO 4"</t>
  </si>
  <si>
    <t>MURO DE ARRIMO DE RACHÃO COM ARGAMASSA DE CIMENTO E AREIA 1:3</t>
  </si>
  <si>
    <t>DESASSOREAMENTO, LIMPEZA E REMOÇÃO DE MATERIAL DE GALERIA MOLDADA</t>
  </si>
  <si>
    <t>FORNECIMENTO E COLOCAÇÃO DE GABIÃO TIPO CAIXA, H = 0,50 M, DE MALHA 8 X 10CM, GALVANIZADO, DE FIO Ø = 2,7MM</t>
  </si>
  <si>
    <t>FORNECIMENTO E COLOCAÇÃO DE GABIÃO TIPO CAIXA, H = 1,00M, DE MALHA 8 X 10CM, GALVANIZADO, DE FIO Ø = 2,7MM</t>
  </si>
  <si>
    <t>FORNECIMENTO E COLOCAÇÃO DE GABIÃO TIPO CAIXA, H = 0,50M, DE MALHA 8 X 10CM, GALVANIZADO E REVESTIDO EM PVC, DE FIO Ø = 2,4MM</t>
  </si>
  <si>
    <t>FORNECIMENTO E COLOCAÇÃO DE GABIÃO TIPO CAIXA, H = 1,00M, DE MALHA 8 X 10CM, GALVANIZADO E REVESTIDO EM PVC, DE FIO Ø = 2,4MM</t>
  </si>
  <si>
    <t>FORNECIMENTO  E COLOCAÇÃO DE GABIÃO TIPO COLCHÃO RENO, H = 0,17M, DE MALHA 6 X 8CM, GALVANIZADO, REVESTIDO EM PVC, DE FIO Ø = 2,0MM</t>
  </si>
  <si>
    <t>FORNECIMENTO  E COLOCAÇÃO DE GABIÃO TIPO COLCHÃO RENO, H = 0,23M, DE MALHA 6 X 8CM, GALVANIZADO, REVESTIDO EM PVC, DE FIO Ø = 2,0MM</t>
  </si>
  <si>
    <t>FORNECIMENTO  E COLOCAÇÃO DE GABIÃO TIPO COLCHÃO RENO, H = 0,30M, DE MALHA 6 X 8CM, GALVANIZADO, REVESTIDO EM PVC, DE FIO Ø = 2,0MM</t>
  </si>
  <si>
    <t>FORNECIMENTO E COLOCAÇÃO DE GABIÃO TIPO SACO, D = 0,65M, DE MALHA 8 X 10CM, GALVANIZADO, REVESTIDO EM PVC, DE FIO Ø = 2,4MM</t>
  </si>
  <si>
    <t>FORNECIMENTO E COLOCAÇÃO DE MANTA GEOTÊXTIL COM RESISTÊNCIA À TRAÇÃO LONGITUDINAL DE 7KN/M E TRAÇÃO TRANSVERSAL DE 6KN/M EM JUNTA DE DILATAÇÃO</t>
  </si>
  <si>
    <t>FORNECIMENTO E COLOCAÇÃO DE MANTA GEOTÊXTIL COM RESISTÊNCIA À TRAÇÃO LONGITUDINAL DE 8KN/M E TRAÇÃO TRANSVERSAL DE 7KN/M EM JUNTA DE DILATAÇÃO</t>
  </si>
  <si>
    <t>FORNECIMENTO E COLOCAÇÃO DE MANTA GEOTÊXTIL COM RESISTÊNCIA À TRAÇÃO LONGITUDINAL DE 9KN/M E TRAÇÃO TRANSVERSAL DE 8KN/M EM JUNTA DE DILATAÇÃO</t>
  </si>
  <si>
    <t>FORNECIMENTO E COLOCAÇÃO DE MANTA GEOTÊXTIL COM RESISTÊNCIA À TRAÇÃO LONGITUDINAL DE 10KN/M E TRAÇÃO TRANSVERSAL DE 9KN/M EM JUNTA DE DILATAÇÃO</t>
  </si>
  <si>
    <t>FORNECIMENTO E COLOCAÇÃO DE MANTA GEOTÊXTIL COM RESISTÊNCIA À TRAÇÃO LONGITUDINAL DE 14KN/M E TRAÇÃO TRANSVERSAL DE 12KN/M EM JUNTA DE DILATAÇÃO</t>
  </si>
  <si>
    <t>FORNECIMENTO E COLOCAÇÃO DE MANTA GEOTÊXTIL COM RESISTÊNCIA À TRAÇÃO LONGITUDINAL DE 16KN/M E TRAÇÃO TRANSVERSAL DE 14KN/M EM JUNTA DE DILATAÇÃO</t>
  </si>
  <si>
    <t>FORNECIMENTO E COLOCAÇÃO DE MANTA GEOTÊXTIL COM RESISTÊNCIA À TRAÇÃO LONGITUDINAL DE 21KN/M E TRAÇÃO TRANSVERSAL DE 19KN/M EM JUNTA DE DILATAÇÃO</t>
  </si>
  <si>
    <t>FORNECIMENTO E COLOCAÇÃO DE MANTA GEOTÊXTIL COM RESISTÊNCIA À TRAÇÃO LONGITUDINAL DE 26KN/M E TRAÇÃO TRANSVERSAL DE 23KN/M EM JUNTA DE DILATAÇÃO</t>
  </si>
  <si>
    <t>FORNECIMENTO E COLOCAÇÃO DE MANTA GEOTÊXTIL COM RESISTÊNCIA À TRAÇÃO LONGITUDINAL DE 31KN/M E TRAÇÃO TRANSVERSAL DE 27KN/M EM JUNTA DE DILATAÇÃO</t>
  </si>
  <si>
    <t>PONTES E VIADUTOS</t>
  </si>
  <si>
    <t>FORNECIMENTO E CRAVAÇÃO DE ESTACAS DE EUCALIPTO - DIÂMETRO 20 À 30CM</t>
  </si>
  <si>
    <t>FORNECIMENTO E CRAVAÇÃO DE ESTACAS DE CONCRETO PARA 20T</t>
  </si>
  <si>
    <t>FORNECIMENTO E CRAVAÇÃO DE ESTACA DE CONCRETO PARA 30T</t>
  </si>
  <si>
    <t>FORNECIMENTO E CRAVAÇÃO DE ESTACAS DE CONCRETO PARA 40T</t>
  </si>
  <si>
    <t>FORNECIMENTO E CRAVAÇÃO DE ESTACA DE CONCRETO PARA 50T</t>
  </si>
  <si>
    <t>FORNECIMENTO E CRAVAÇÃO DE ESTACA METÁLICA - PERFIL DE AÇO LAMINADO W 250X32,7</t>
  </si>
  <si>
    <t>FORNECIMENTO E CRAVAÇÃO DE ESTACA METÁLICA - PERFIL DE AÇO LAMINADO W 310X52</t>
  </si>
  <si>
    <t>FORMA PARA SAPATAS E BALDRAMES</t>
  </si>
  <si>
    <t>FORMA COMUM</t>
  </si>
  <si>
    <t>FORMA COMUM, INCLUSIVE CIMBRAMENTO</t>
  </si>
  <si>
    <t>FORMA COMUM, EXCLUSIVE  CIMBRAMENTO</t>
  </si>
  <si>
    <t>FORMA PARA CONCRETO APARENTE</t>
  </si>
  <si>
    <t>FORMA PARA CONCRETO APARENTE, INCLUSIVE CIMBRAMENTO DE ALTURA ATÉ 3M</t>
  </si>
  <si>
    <t>FORMA PARA CONCRETO APARENTE, EXCLUSIVE CIMBRAMENTO</t>
  </si>
  <si>
    <t>FORMA INTERNA NÃO RECUPERÁVEL, INCLUSIVE CIMBRAMENTO ATÉ 3,00M</t>
  </si>
  <si>
    <t>CIMBRAMENTO METÁLICO DE ALTURA MAIOR QUE 3,00M - FORNECIMENTO DOS MATERIAIS</t>
  </si>
  <si>
    <t>M3XMÊS</t>
  </si>
  <si>
    <t>CIMBRAMENTO METÁLICO DE ALTURA MAIOR QUE 3,00M, MONTAGEM E POSTERIOR DESMONTAGEM, INCLUSIVE O TRANSPORTE DOS MATERIAIS</t>
  </si>
  <si>
    <t>FORNECIMENTO E APLICAÇÃO DE AÇO CA-50 - DIÂMETRO MENOR QUE 1/2"</t>
  </si>
  <si>
    <t>FORNECIMENTO E APLICAÇÃO DE AÇO CA-50 - DIÂMETRO MAIOR OU IGUAL À 1/2"</t>
  </si>
  <si>
    <t>FORNECIMENTO E APLICAÇÃO DE CONCRETO USINADO FCK=10MPA - BOMBEADO</t>
  </si>
  <si>
    <t>FORNECIMENTO  E APLICAÇÃO DE CONCRETO USINADO FCK=15,0MPA - BOMBEADO</t>
  </si>
  <si>
    <t>FORNECIMENTO  E APLICAÇÃO DE CONCRETO USINADO FCK=20,0MPA - BOMBEADO</t>
  </si>
  <si>
    <t>FORNECIMENTO  E APLICAÇÃO DE CONCRETO USINADO FCK=25MPA  -BOMBEADO</t>
  </si>
  <si>
    <t>FORNECIMENTO  E APLICAÇÃO DE CONCRETO USINADO FCK=30,0MPA - BOMBEADO</t>
  </si>
  <si>
    <t>FORNECIMENTO E APLICAÇÃO DE CONCRETO CICLÓPICO, CONTENDO 70% DE CONCRETO FCK=15,0MPA E 30% DE PEDRA AMARROADA</t>
  </si>
  <si>
    <t>ALVENARIA DE TIJOLO COMUM PARA FUNDAÇÃO</t>
  </si>
  <si>
    <t>ALVENARIA DE UM TIJOLO COMUM</t>
  </si>
  <si>
    <t>ALVENARIA DE MEIO TIJOLO COMUM</t>
  </si>
  <si>
    <t>ALVENARIA EM BLOCOS DE CONCRETO 09 X 19 X 39CM</t>
  </si>
  <si>
    <t>ALVENARIA EM BLOCOS DE CONCRETO 19 X 19 X 39CM</t>
  </si>
  <si>
    <t>ALVENARIA DE PEDRA SECA</t>
  </si>
  <si>
    <t>ALVENARIA DE PEDRA ARGAMASSADA</t>
  </si>
  <si>
    <t>CHAPISCO COM ARGAMASSA DE CIMENTO E AREIA 1:6</t>
  </si>
  <si>
    <t>REVESTIMENTO COM 2CM DE ARGAMASSA, CIMENTO E AREIA 1:3</t>
  </si>
  <si>
    <t>EMBOÇO COM ARGAMASSA DE CIMENTO, CAL E AREIA NO TRAÇO 1:2:8</t>
  </si>
  <si>
    <t>REBOCO</t>
  </si>
  <si>
    <t>IMPERMEABILIZAÇÃO DE CONCRETO EM CONTATO COM A TERRA</t>
  </si>
  <si>
    <t>IMPERMEABILIZAÇÃO DE TABULEIROS</t>
  </si>
  <si>
    <t>JUNTA TIPO FUNGENBAND O-12 OU SIMILAR</t>
  </si>
  <si>
    <t>JUNTA TIPO FUNGENBAND O-22 OU SIMILAR</t>
  </si>
  <si>
    <t>APOIO DE NEOPRENE SIMPLES</t>
  </si>
  <si>
    <t>DM3</t>
  </si>
  <si>
    <t>APOIO DE NEOPRENE FRETADO</t>
  </si>
  <si>
    <t>GRADIL DE FERRO MODELO PMSP</t>
  </si>
  <si>
    <t>GRADIL DE FERRO MODELO PMSP, INCLUI PINTURA</t>
  </si>
  <si>
    <t>PINTURA DE GRADIL DE FERRO, MODELO PMSP</t>
  </si>
  <si>
    <t>DEMOLIÇÃO DE CONCRETO SIMPLES</t>
  </si>
  <si>
    <t>DEMOLIÇÃO DE ALVENARIA</t>
  </si>
  <si>
    <t>DEMOLIÇÃO DE CONCRETO ARMADO</t>
  </si>
  <si>
    <t>CORTE DE PERFIL DE AÇO 10"</t>
  </si>
  <si>
    <t>CORTE DE PERFIL DE AÇO 12"</t>
  </si>
  <si>
    <t>EMENDA DE TOPO DE PERFIL DE AÇO 10"</t>
  </si>
  <si>
    <t>EMENDA DE TOPO DE PERFIL DE AÇO 12"</t>
  </si>
  <si>
    <t>FORNECIMENTO E COLOCAÇÃO DE JUNTA DE DILATAÇÃO DE ELASTÔMERO DE NEOPRENE, TIPO JEENE JJ 2540 VV OU SIMILAR</t>
  </si>
  <si>
    <t>FORNECIMENTO E COLOCAÇÃO DE JUNTA DE DILATAÇÃO DE ELASTÔMERO DE NEOPRENE, TIPO JEENE JJ 3550 VV OU SIMILAR</t>
  </si>
  <si>
    <t>FORNECIMENTO E COLOCAÇÃO DE AÇO DE PROTENSÃO CP-190-RB - 4 Ø=1/2" INCLUINDO BAINHA, PROTENSÃO E INJEÇÃO</t>
  </si>
  <si>
    <t>FORNECIMENTO E COLOCAÇÃO DE AÇO DE PROTENSÃO CP-190-RB 6 Ø = 1/2"   INCLUINDO BAINHA, PROTENSÃO E INJEÇÃO</t>
  </si>
  <si>
    <t>FORNECIMENTO E COLOCAÇÃO DE AÇO DE PROTENSÃO CP-190-RB - 12 Ø = 1/2" INCLUINDO BAINHA, PROTENSÃO E INJEÇÃO</t>
  </si>
  <si>
    <t>ANCORAGEM ATIVA SÉRIE V- 4 Ø = 1/2"</t>
  </si>
  <si>
    <t>ANCORAGEM ATIVA SÉRIE V-6 - Ø = 1/2"</t>
  </si>
  <si>
    <t>ANCORAGEM ATIVA SÉRIE V-12 - Ø = 1/2"</t>
  </si>
  <si>
    <t>BROCA, DIÂMETRO 25CM, PROFUNDIDADE ATÉ 4M</t>
  </si>
  <si>
    <t>ALVENARIA DE BLOCOS DE CONCRETO 14 X 19 X 39CM</t>
  </si>
  <si>
    <t>FORNECIMENTO E COLOCAÇÃO DE JUNTA DE DILATAÇÃO DE ELASTÔMERO DE NEOPRENE, TIPO JEENE JJ6080VV OU SIMILAR</t>
  </si>
  <si>
    <t>FORNECIMENTO E COLOCAÇÃO DE JUNTA DE DILATAÇÃO DE ELASTÔMERO DE NEOPRENE, TIPO JEENE JJ 99120 VV OU SIMILAR</t>
  </si>
  <si>
    <t>FORNECIMENTO E COLOCAÇÃO DE AÇO DE PROTENSÃO CP-190 RB 12 DIÂMETRO 5/8", INCLUIDO BAINHA, PROTENSÃO E INJEÇÃO</t>
  </si>
  <si>
    <t>FORNECIMENTO E COLOCAÇÃO DE JUNTA DE DILATAÇÃO DE ELASTÔMERO DE NEOPRENE, TIPO JEENE JJ 0411 M OU SIMILAR</t>
  </si>
  <si>
    <t>FORNECIMENTO E COLOCAÇÃO DE JUNTA DILATAÇÃO ELASTÔMERO NEOPRENE, JEENE JJ2027M OU SIMILAR</t>
  </si>
  <si>
    <t>FORNECIMENTO E COLOCAÇÃO DE JUNTA DE DILATAÇÃO DE ELASTÔMERO DE NEOPRENE, TIPO JEENE JJ5070 OU SIMILAR</t>
  </si>
  <si>
    <t>ANCORAGEM ATIVA SÉRIE V 12 Ø = 5/8 "</t>
  </si>
  <si>
    <t>CARGA E REMOÇÃO DE ENTULHO ATÉ A DISTÂNCIA MÉDIA DE IDA E VOLTA DE 1KM</t>
  </si>
  <si>
    <t>REMOÇÃO DE ENTULHO ALÉM DO PRIMEIRO KM</t>
  </si>
  <si>
    <t>BRITAGEM DOS MATERIAIS PROVENIENTES DOS RESÍDUOS DA CONSTRUÇÃO CIVIL</t>
  </si>
  <si>
    <t>FRESAGEM</t>
  </si>
  <si>
    <t>FRESAGEM DE PAVIMENTO ASFÁLTICO COM ESPESSURA ATÉ 3CM, EM VIAS EXPRESSAS, INCLUSIVE REMOÇÃO DO MATERIAL FRESADO ATÉ 10KM E VARRIÇÃO</t>
  </si>
  <si>
    <t>FRESAGEM DE PAVIMENTO ASFÁLTICO COM ESPESSURA ATÉ 3CM, EM VIAS ARTERIAIS, INCLUSIVE REMOÇÃO DO MATERIAL FRESADO ATÉ 10KM E VARRIÇÃO</t>
  </si>
  <si>
    <t>FRESAGEM DE PAVIMENTO ASFÁLTICO COM ESPESSURA ATÉ 5CM, EM VIAS EXPRESSAS, INCLUSIVE REMOÇÃO DO MATERIAL FRESADO ATÉ 10KM E VARRIÇÃO</t>
  </si>
  <si>
    <t>FRESAGEM DE PAVIMENTO ASFÁLTICO COM ESPESSURA ATÉ 5CM, EM VIAS ARTERIAIS, INCLUSIVE REMOÇÃO DO MATERIAL FRESADO ATÉ 10KM E VARRIÇÃO</t>
  </si>
  <si>
    <t>RECUPERAÇÃO ESTRUTURAL DE OBRAS DE ARTE (PONTES E VIADUTOS)</t>
  </si>
  <si>
    <t>ANDAIMES METÁLICOS</t>
  </si>
  <si>
    <t>ANDAIMES METÁLICOS - FORNECIMENTO</t>
  </si>
  <si>
    <t>M3XMES</t>
  </si>
  <si>
    <t>ANDAIMES METÁLICOS - MONTAGEM E DESMONTAGEM</t>
  </si>
  <si>
    <t>PLATAFORMA DE MADEIRA A SEREM ARMADAS SOBRE ANDAIMES METÁLICOS</t>
  </si>
  <si>
    <t>APICOAMENTO DE SUPERFÍCIES DE CONCRETO (COM EQUIPAMENTO PNEUMÁTICO)</t>
  </si>
  <si>
    <t>CORTE SUPERFICIAL DE CONCRETO ATÉ 3 CM DE PROFUNDIDADE</t>
  </si>
  <si>
    <t>JATEAMENTO PARA LIMPEZA DE FERRAGENS E SUPERFÍCIES DE CONCRETO</t>
  </si>
  <si>
    <t>FORNECIMENTO, PREPARO E APLICAÇÃO DE ADESIVO EPOXÍDICO PARA COLAGEM</t>
  </si>
  <si>
    <t>FORNECIMENTO, PREPARO E APLICAÇÃO DE CONCRETO PROJETADO, MEDIDO NO PROJETO</t>
  </si>
  <si>
    <t>FORNECIMENTO, PREPARO E APLICAÇÃO DE CONCRETO PROJETADO, MEDIDO NO PROJETO - FCK = 20MPA - EM OBRAS DE CONTENÇÃO</t>
  </si>
  <si>
    <t>FORNECIMENTO, PREPARO E APLICAÇÃO DE CONCRETO PROJETADO, MEDIDO NO PROJETO - FCK = 25MPA - EM OBRAS DE CONTENÇÃO</t>
  </si>
  <si>
    <t>FORNECIMENTO, PREPARO E APLICAÇÃO DE CONCRETO PROJETADO, MEDIDO NO PROJETO - FCK = 30MPA - EM OBRAS DE CONTENÇÃO</t>
  </si>
  <si>
    <t>GRAUTE</t>
  </si>
  <si>
    <t>GRAUTE COM PEDRISCO - FORNECIMENTO, PREPARO E APLICAÇÃO</t>
  </si>
  <si>
    <t>GRAUTE - FORNECIMENTO, PREPARO E APLICAÇÃO</t>
  </si>
  <si>
    <t>COLMATAÇÃO DE FISSURAS COM FORNECIMENTO E APLICAÇÃO DE ARGAMASSA EPOXÍDICA</t>
  </si>
  <si>
    <t>BICOS DE INJEÇÃO PARA RESINAS - FORNECIMENTO, INSTALAÇÃO E POSTERIOR CORTE</t>
  </si>
  <si>
    <t>TRATAMENTO DE TRINCAS INATIVAS COM INJEÇÃO DE RESINA EPÓXI</t>
  </si>
  <si>
    <t>CALDA DE CIMENTO PARA INJEÇÃO - FORNECIMENTO, PREPARO E APLICAÇÃO</t>
  </si>
  <si>
    <t>L</t>
  </si>
  <si>
    <t>CURA QUÍMICA</t>
  </si>
  <si>
    <t>SINALIZAÇÃO</t>
  </si>
  <si>
    <t>SINALIZAÇÃO - TAPUME MÓVEL</t>
  </si>
  <si>
    <t>SINALIZAÇÃO - ILUMINAÇÃO</t>
  </si>
  <si>
    <t>HIDROJATEAMENTO DE ALTA PRESSÃO PARA LIMPEZA DE SUPERFÍCIES</t>
  </si>
  <si>
    <t>PROTEÇÃO PARA TERCEIROS COM TELA DE NYLON</t>
  </si>
  <si>
    <t>LIXAMENTO MECÂNICO DE SUPERFÍCIES DE CONCRETO</t>
  </si>
  <si>
    <t>FORNECIMENTO E APLICAÇÃO DE RESINA EPOXÍDICA PARA CHUMBAMENTO DE ARMADURAS EM FUROS DE CONCRETO</t>
  </si>
  <si>
    <t>CORTE DE CONCRETO COM DISCO DIAMANTADO ATÉ PROFUNDIDADE DE 13CM</t>
  </si>
  <si>
    <t>REMOÇÃO DE PINTURA EXISTENTE COM REMOVEDOR "PINTOFF" OU SIMILAR</t>
  </si>
  <si>
    <t>TINTA PVA (LÁTEX) - CONCRETO OU REBOCO SEM MASSA CORRIDA</t>
  </si>
  <si>
    <t>FURAÇÃO EM CONCRETO ARMADO</t>
  </si>
  <si>
    <t>FURAÇÃO EM CONCRETO - DIÂMETRO 5/8"</t>
  </si>
  <si>
    <t>CM</t>
  </si>
  <si>
    <t>FURAÇÃO EM CONCRETO - DIÂMETRO 3/4"</t>
  </si>
  <si>
    <t>FURAÇÃO EM CONCRETO - DIÂMETRO 1"</t>
  </si>
  <si>
    <t>FURAÇÃO EM CONCRETO - DIÂMETRO 1 1/4"</t>
  </si>
  <si>
    <t>FURAÇÃO EM CONCRETO ARMADO - DIÂMETRO 2"</t>
  </si>
  <si>
    <t>FURAÇÃO EM CONCRETO ARMADO - DIÂMETRO 3"</t>
  </si>
  <si>
    <t>FURAÇÃO EM CONCRETO ARMADO - DIÂMETRO 4"</t>
  </si>
  <si>
    <t>FURAÇÃO DE CONCRETO ARMADO - DIÂMETRO 1 1/2"</t>
  </si>
  <si>
    <t>APLICAÇÃO DE TINTA ANTI-PICHAÇÃO - BASE SOLVENTE - 2 DEMÃOS</t>
  </si>
  <si>
    <t>APLICAÇÃO DE VERNIZ ANTI-PICHAÇÃO - BASE SOLVENTE - 2 DEMÃOS (REMOÇÃO DA PICHAÇÃO SOMENTE A SECO OU COM ÁGUA E SABÃO)</t>
  </si>
  <si>
    <t>CUSTO HORÁRIO EM OPERAÇÃO DE MÁQUINAS E VIATURAS (INCLUI COMBUSTÍVEL E OPERADOR)</t>
  </si>
  <si>
    <t>CAMINHÃO BASCULANTE 4,0M3</t>
  </si>
  <si>
    <t>CAMINHÃO CARGA SECA CAPACIDADE  8TON.</t>
  </si>
  <si>
    <t>CAMINHÃO CARGA SECA CAPACIDADE 8TON COM GUINDASTE</t>
  </si>
  <si>
    <t>CAMINHÃO COM TANQUE IRRIGADOR DE 6000 LITROS</t>
  </si>
  <si>
    <t>CAMINHÃO TRATOR COM SEMI REBOQUE PLANO CARREGA TUDO</t>
  </si>
  <si>
    <t>COMPRESSOR PORTÁTIL - 295 PCM</t>
  </si>
  <si>
    <t>MOTONIVELADORA - 125HP</t>
  </si>
  <si>
    <t>MOTONIVELADORA</t>
  </si>
  <si>
    <t>PÁ CARREGADEIRA DE PNEUS - 1,80M3</t>
  </si>
  <si>
    <t>RETROESCAVADEIRA CAP CAÇAMBA FRONTAL 0,76M3</t>
  </si>
  <si>
    <t>ROLO COMPACTADOR VIBRATÓRIO LISO 4T</t>
  </si>
  <si>
    <t>ROLO COMPACTADOR  PÉ DE CARNEIRO DE UM CIL. 12,2 TON</t>
  </si>
  <si>
    <t>TRATOR DE TRAÇÃO AGRÍCOLA</t>
  </si>
  <si>
    <t>TRATOR DE ESTEIRA - 9TON</t>
  </si>
  <si>
    <t>TRATOR DE ESTEIRA - 16TON</t>
  </si>
  <si>
    <t>FURGÃO LONGO, TETO ALTO  50% EM OPERAÇÃO</t>
  </si>
  <si>
    <t>CAMINHÃO BASCULANTE 10M3</t>
  </si>
  <si>
    <t>ROMPEDOR</t>
  </si>
  <si>
    <t>CAMINHÃO ESPARGIDOR - 6000L</t>
  </si>
  <si>
    <t>VIBROACABADORA  DE ASFALTO SOBRE ESTEIRA CAP. 300 TON/H</t>
  </si>
  <si>
    <t>GUINDASTE DE LANÇA FIXA SOBRE ESTEIRAS - 12T</t>
  </si>
  <si>
    <t>GUINDASTE HIDRÁULICO SOBRE PNEUS - 20/25 T</t>
  </si>
  <si>
    <t>MÃO DE OBRA PARA SERVIÇOS NAS SUBPREFEITURAS  (INCLUI ENCARGOS SOCIAIS)</t>
  </si>
  <si>
    <t>CALCETEIRO</t>
  </si>
  <si>
    <t>CARPINTEIRO</t>
  </si>
  <si>
    <t>ELETRICISTA</t>
  </si>
  <si>
    <t>ENCANADOR</t>
  </si>
  <si>
    <t>ESGOTEIRO</t>
  </si>
  <si>
    <t>FERREIRO</t>
  </si>
  <si>
    <t>MOTORISTA DE CAMINHÃO</t>
  </si>
  <si>
    <t>OPERADOR DE MÁQUINA PESADA</t>
  </si>
  <si>
    <t>PEDREIRO</t>
  </si>
  <si>
    <t>SERVENTE</t>
  </si>
  <si>
    <t>ENCARREGADO</t>
  </si>
  <si>
    <t>FUNDAÇÕES</t>
  </si>
  <si>
    <t>EXECUÇÃO DE ESTACA RAIZ, SEM O FORNECIMENTO DOS MATERIAIS</t>
  </si>
  <si>
    <t>ESTACA TIPO RAIZ, 100MM, COM PERFURAÇÃO EM SOLO - 10T</t>
  </si>
  <si>
    <t>ESTACA TIPO RAIZ, 100MM, COM PERFURAÇÃO EM ROCHA - 10T</t>
  </si>
  <si>
    <t>ESTACA TIPO RAIZ, 120MM, COM PERFURAÇÃO EM SOLO - 15T</t>
  </si>
  <si>
    <t>ESTACA TIPO RAIZ, 120MM, COM PERFURAÇÃO EM ROCHA - 15T</t>
  </si>
  <si>
    <t>ESTACA TIPO RAIZ, 150MM, COM PERFURAÇÃO EM SOLO - 25T</t>
  </si>
  <si>
    <t>ESTACA TIPO RAIZ, 150MM, COM PERFURAÇÃO EM ROCHA - 25T</t>
  </si>
  <si>
    <t>ESTACA TIPO RAIZ, 160MM, COM PERFURAÇÃO EM SOLO - 35T</t>
  </si>
  <si>
    <t>ESTACA TIPO RAIZ, 160MM, COM PERFURAÇÃO EM ROCHA - 35T</t>
  </si>
  <si>
    <t>ESTACA TIPO RAIZ, 200MM, COM PERFURAÇÃO EM SOLO - 50T</t>
  </si>
  <si>
    <t>ESTACA TIPO RAIZ, 200MM, COM PERFURAÇÃO EM ROCHA - 50T</t>
  </si>
  <si>
    <t>ESTACA TIPO RAIZ, 250MM, COM PERFURAÇÃO EM SOLO - 80T</t>
  </si>
  <si>
    <t>ESTACA TIPO RAIZ, 250MM, COM PERFURAÇÃO EM ROCHA - 80T</t>
  </si>
  <si>
    <t>ESTACA TIPO RAIZ, 310MM, COM PERFURAÇÃO EM SOLO - 100T</t>
  </si>
  <si>
    <t>ESTACA TIPO RAIZ, 310MM, COM PERFURAÇÃO EM ROCHA - 100T</t>
  </si>
  <si>
    <t>ESTACA TIPO RAIZ, 400MM, COM PERFURAÇÃO EM SOLO - 130T</t>
  </si>
  <si>
    <t>ESTACA TIPO RAIZ, 400MM, COM PERFURAÇÃO EM ROCHA - 130T</t>
  </si>
  <si>
    <t>MATERIAIS PARA A ESTACA TIPO RAIZ (AS QUANTIDADES SERÃO LEVANTADAS NO PROJETO)</t>
  </si>
  <si>
    <t>MATERIAIS PARA A ESTACA TIPO RAIZ (AS QUANTIDADES SERÃO LEVANTADAS NO PROJETO) - FORNECIMENTO DE CIMENTO COMUM</t>
  </si>
  <si>
    <t>MATERIAIS PARA A ESTACA TIPO RAIZ (AS QUANTIDADES SERÃO LEVANTADAS NO PROJETO) - FORNECIMENTO DE AREIA</t>
  </si>
  <si>
    <t>MATERIAIS PARA A ESTACA TIPO RAIZ (AS QUANTIDADES SERÃO LEVANTADAS NO PROJETO) - FORNECIMENTO DE AÇO CA-50, COM BITOLA &gt; = 12,5MM</t>
  </si>
  <si>
    <t>MATERIAIS PARA A ESTACA TIPO RAIZ (AS QUANTIDADES SERÃO LEVANTADAS NO PROJETO) - FORNECIMENTO DE AÇO CA-50, COM BITOLA = &lt; 12,5MM</t>
  </si>
  <si>
    <t>MATERIAIS PARA A ESTACA TIPO RAIZ (AS QUANTIDADES SERÃO LEVANTADAS NO PROJETO) - FORNECIMENTO DE ÁGUA</t>
  </si>
  <si>
    <t>MATERIAIS PARA A ESTACA TIPO RAIZ (AS QUANTIDADES SERÃO LEVANTADAS NO PROJETO) - FORNECIMENTO DE ARAME RECOZIDO N.18</t>
  </si>
  <si>
    <t>SERVIÇOS COM AGREGADOS RECICLADOS DE RESÍDUOS DA CONSTRUÇÃO</t>
  </si>
  <si>
    <t>SERVIÇOS NÃO INCLUINDO O FORNECIMENTO DOS  AGREGADOS RECICLADOS</t>
  </si>
  <si>
    <t>REVESTIMENTO PRIMÁRIO COM AGREGADO RECICLADO MISTURADO AO SOLO LOCAL, INCLUSIVE ESCARIFICAÇÃO, VERIFICAÇÃO, UMEDECIMENTO, COMPACTAÇÃO E ENSAIOS, CAMADA ACABADA, SEM FORNECIMENTO DE AGREGADO</t>
  </si>
  <si>
    <t>BASE DE AGREGADO RECICLADO, SEM FORNECIMENTO DE AGREGADO</t>
  </si>
  <si>
    <t>REFORÇO SO SUB-LEITO/SUB-BASE DE SOLO MELHORADO COM AGREGADO RECICLADO 10% EM VOLUME, SEM FORNECIMENTO DE AGREGADO</t>
  </si>
  <si>
    <t>REFORÇO DO SUB-LEITO/SUB-BASE DE SOLO MELHORADO COM AGREGADO RECICLADO 20% EM VOLUME, SEM FORNECIMENTO DE AGREGADO</t>
  </si>
  <si>
    <t>REFORÇO DO SUB-LEITO/SUB-BASE DE SOLO MELHORADO COM AGREGADO RECICLADO 30% EM VOLUME, SEM FORNECIMENTO DE AGREGADO</t>
  </si>
  <si>
    <t>REFORÇO DO SUB-LEITO/SUB-BASE DE SOLO MELHORADO COM AGREGADO RECICLADO 40% EM VOLUME, SEM FORNECIMENTO DE AGREGADO</t>
  </si>
  <si>
    <t>REFORÇO DO SUB-LEITO/SUB-BASE DE SOLO MELHORADO COM AGREGADO RECICLADO 50% EM VOLUME, SEM FORNECIMENTO DE AGREGADO</t>
  </si>
  <si>
    <t>REFORÇO DO SUB-LEITO/SUB-BASE DE SOLO MELHORADO COM AGREGADO RECICLADO 60% EM VOLUME, SEM FORNECIMENTO DE AGREGADO</t>
  </si>
  <si>
    <t>LASTRO DE AGREGADO RECICLADO, SEM FORNECIMENTO DE AGREGADO</t>
  </si>
  <si>
    <t>DRENO DE AGREGADO RECICLADO, SEM FORNECIMENTO DE AGREGADO</t>
  </si>
  <si>
    <t>SERVIÇOS INCLUINDO O FORNECIMENTO DOS AGREGADOS RECICLADOS</t>
  </si>
  <si>
    <t>FUNDAÇÃO DE AGREGADO RECICLADO, COM FORNECIMENTO DE AGREGADO</t>
  </si>
  <si>
    <t>REVESTIMENTO PRIMÁRIO COM AGREGADO RECICLADO MISTURADO AO SOLO LOCAL, COM FORNECIMENTO DE AGREGADO</t>
  </si>
  <si>
    <t>BASE DE AGREGADO RECICLADO, COM FORNECIMENTO DE AGREGADO</t>
  </si>
  <si>
    <t>REFORÇO DO SUB-LEITO/SUB-BASE DE SOLO MELHORADO COM AGREGADO RECICLADO 10% EM VOLUME, COM FORNECIMENTO DE AGREGADO</t>
  </si>
  <si>
    <t>REFORÇO DO SUB-LEITO/SUB-BASE DE SOLO MELHORADO COM AGREGADO RECICLADO 20% EM VOLUME, COM FORNECIMENTO DE AGREGADO</t>
  </si>
  <si>
    <t>REFORÇO DO SUB-LEITO/SUB-BASE DE SOLO MELHORADO COM AGREGADO RECICLADO 30% EM VOLUME, COM FORNECIMENTO DE AGREGADO</t>
  </si>
  <si>
    <t>REFORÇO DO SUB-LEITO/SUB-BASE DE SOLO MELHORADO COM AGREGADO RECICLADO 40% EM VOLUME, COM FORNECIMENTO DE AGREGADO</t>
  </si>
  <si>
    <t>REFORÇO DO SUB-LEITO/SUB-BASE DE SOLO MELHORADO COM AGREGADO RECICLADO 50% EM VOLUME, COM FORNECIMENTO DE AGREGADO</t>
  </si>
  <si>
    <t>REFORÇO DO SUB-LEITO/SUB-BASE DE SOLO MELHORADO COM AGREGADO RECICLADO 60% EM VOLUME, COM FORNECIMENTO DE AGREGADO</t>
  </si>
  <si>
    <t>LASTRO DE AGREGADO RECICLADO, COM FORNECIMENTO DE AGREGADO</t>
  </si>
  <si>
    <t>DRENO DE AGREGADO RECICLADO, COM FORNECIMENTO DE AGREGADO</t>
  </si>
  <si>
    <t>TÚNEIS</t>
  </si>
  <si>
    <t>ESCAVAÇÃO MANUAL EM SOLO PARA EXECUÇÃO DE TÚNEL POR SISTEMA NÃO DESTRUTIVO, INCLUSIVE REMOÇÃO DO MATERIAL ESCAVADO ATÉ FORA DO POÇO</t>
  </si>
  <si>
    <t>ESCAVAÇÃO MANUAL EM SOLO PARA EXECUÇÃO DE POÇO DE ACESSO</t>
  </si>
  <si>
    <t>ILUMINAÇÃO E VENTILAÇÃO PARA EXECUÇÃO DE TÚNEL POR SISTEMA NÃO DESTRUTIVO</t>
  </si>
  <si>
    <t>EXECUÇÃO DE POÇO DE ACESSO EM CHAPA DE AÇO CORRUGADA, INCLUSA MONTAGEM DAS CHAPAS E CONSOLIDAÇÃO EXTERNA COM INJEÇÃO DE SOLO-CIMENTO, SEM FORNECIMENTO DE SOLO, CIMENTO E CHAPAS DE AÇO</t>
  </si>
  <si>
    <t>EXECUÇÃO DE POÇO DE ACESSO EM CHAPA DE AÇO CORRUGADA, INCLUSA MONTAGEM DAS CHAPAS E CONSOLIDAÇÃO EXTERNA COM INJEÇÃO DE SOLO-CIMENTO, SEM FORNECIMENTO DE SOLO, CIMENTO E CHAPAS DE AÇO - DIÂMETRO 2,40M</t>
  </si>
  <si>
    <t>EXECUÇÃO DE POÇO DE ACESSO EM CHAPA DE AÇO CORRUGADA, INCLUSA MONTAGEM DAS CHAPAS E CONSOLIDAÇÃO EXTERNA COM INJEÇÃO DE SOLO-CIMENTO, SEM FORNECIMENTO DE SOLO, CIMENTO E CHAPAS DE AÇO - DIÂMETRO 2,60M</t>
  </si>
  <si>
    <t>EXECUÇÃO DE POÇO DE ACESSO EM CHAPA DE AÇO CORRUGADA, INCLUSA MONTAGEM DAS CHAPAS E CONSOLIDAÇÃO EXTERNA COM INJEÇÃO DE SOLO-CIMENTO, SEM FORNECIMENTO DE SOLO, CIMENTO E CHAPAS DE AÇO - DIÂMETRO 2,80M</t>
  </si>
  <si>
    <t>EXECUÇÃO DE POÇO DE ACESSO EM CHAPA DE AÇO CORRUGADA, INCLUSA MONTAGEM DAS CHAPAS E CONSOLIDAÇÃO EXTERNA COM INJEÇÃO DE SOLO-CIMENTO, SEM FORNECIMENTO DE SOLO, CIMENTO E CHAPAS DE AÇO - DIÂMETRO 3,00M</t>
  </si>
  <si>
    <t>EXECUÇÃO DE POÇO DE ACESSO EM CHAPA DE AÇO CORRUGADA, INCLUSA MONTAGEM DAS CHAPAS E CONSOLIDAÇÃO EXTERNA COM INJEÇÃO DE SOLO-CIMENTO, SEM FORNECIMENTO DE SOLO, CIMENTO E CHAPAS DE AÇO - DIÂMETRO 3,20M</t>
  </si>
  <si>
    <t>EXECUÇÃO DE "TUNNEL LINER" INCLUSA MONTAGEM DAS CHAPAS E CONSOLIDAÇÃO EXTERNA COM INJEÇÃO DE SOLO-CIMENTO, SEM FORNECIMENTO DAS CHAPAS DE AÇO, SOLO E CIMENTO</t>
  </si>
  <si>
    <t>EXECUÇÃO DE "TUNNEL LINER" INCLUSA MONTAGEM DAS CHAPAS E CONSOLIDAÇÃO EXTERNA COM INJEÇÃO DE SOLO-CIMENTO, SEM FORNECIMENTO DAS CHAPAS DE AÇO, SOLO E CIMENTO - DIÂMETRO 1,60M</t>
  </si>
  <si>
    <t>EXECUÇÃO DE "TUNNEL LINER" INCLUSA MONTAGEM DAS CHAPAS E CONSOLIDAÇÃO EXTERNA COM INJEÇÃO DE SOLO-CIMENTO, SEM FORNECIMENTO DAS CHAPAS DE AÇO, SOLO E CIMENTO - DIÂMETRO 1,80M</t>
  </si>
  <si>
    <t>EXECUÇÃO DE "TUNNEL LINER" INCLUSA MONTAGEM DAS CHAPAS E CONSOLIDAÇÃO EXTERNA COM INJEÇÃO DE SOLO-CIMENTO, SEM FORNECIMENTO DAS CHAPAS DE AÇO, SOLO E CIMENTO - DIÂMETRO 2,00M</t>
  </si>
  <si>
    <t>EXECUÇÃO DE "TUNNEL LINER" INCLUSA MONTAGEM DAS CHAPAS E CONSOLIDAÇÃO EXTERNA COM INJEÇÃO DE SOLO-CIMENTO, SEM FORNECIMENTO DAS CHAPAS DE AÇO, SOLO E CIMENTO - DIÂMETRO 2,20M</t>
  </si>
  <si>
    <t>FORNECIMENTO DE CHAPA DE AÇO CORRUGADA, TIPO "TUNNEL LINER", GALVANIZADA</t>
  </si>
  <si>
    <t>FORNECIMENTO DE CHAPA DE AÇO CORRUGADA, TIPO "TUNNEL LINER", GALVANIZADA - DIÂMETRO 1,60M E ESPESSURA 2,70MM</t>
  </si>
  <si>
    <t>FORNECIMENTO DE CHAPA DE AÇO CORRUGADA, TIPO "TUNNEL LINER", GALVANIZADA - DIÂMETRO 1,80M E ESPESSURA 2,70MM</t>
  </si>
  <si>
    <t>FORNECIMENTO DE CHAPA DE AÇO CORRUGADA, TIPO "TUNNEL LINER", GALVANIZADA - DIÂMETRO 2,00M E ESPESSURA 2,70MM</t>
  </si>
  <si>
    <t>FORNECIMENTO DE CHAPA DE AÇO CORRUGADA, TIPO "TUNNEL LINER", GALVANIZADA - DIÂMETRO 2,20M E ESPESSURA 2,70MM</t>
  </si>
  <si>
    <t>FORNECIMENTO DE CHAPA DE AÇO CORRUGADA, TIPO "TUNNEL LINER", GALVANIZADA - DIÂMETRO 2,40M E ESPESSURA 2,70MM</t>
  </si>
  <si>
    <t>FORNECIMENTO DE CHAPA DE AÇO CORRUGADA, TIPO "TUNNEL LINER", GALVANIZADA - DIÂMETRO 2,60M E ESPESSURA 2,70MM</t>
  </si>
  <si>
    <t>FORNECIMENTO DE CHAPA DE AÇO CORRUGADA, TIPO "TUNNEL LINER", GALVANIZADA - DIÂMETRO 2,80M E ESPESSURA 2,70MM</t>
  </si>
  <si>
    <t>FORNECIMENTO DE CHAPA DE AÇO CORRUGADA, TIPO "TUNNEL LINER", GALVANIZADA - DIÂMETRO 3,00M E ESPESSURA 2,70MM</t>
  </si>
  <si>
    <t>FORNECIMENTO DE CHAPA DE AÇO CORRUGADA, TIPO "TUNNEL LINER", GALVANIZADA - DIÂMETRO 3,20M E ESPESSURA 2,70MM</t>
  </si>
  <si>
    <t>FORNECIMENTO DE CHAPA DE AÇO CORRUGADA, TIPO "TUNNEL LINER", GALVANIZADA - DIÂMETRO 2,00M E ESPESSURA 3,40MM</t>
  </si>
  <si>
    <t>FORNECIMENTO DE CHAPA DE AÇO CORRUGADA, TIPO "TUNNEL LINER", GALVANIZADA - DIÂMETRO 2,20M E ESPESSURA 3,40MM</t>
  </si>
  <si>
    <t>FORNECIMENTO DE CHAPA DE AÇO CORRUGADA, TIPO "TUNNEL LINER", GALVANIZADA - DIÂMETRO 2,40M E ESPESSURA 3,40MM</t>
  </si>
  <si>
    <t>FORNECIMENTO DE CHAPA DE AÇO CORRUGADA, TIPO "TUNNEL LINER", GALVANIZADA - DIÂMETRO 2,60M E ESPESSURA 3,40MM</t>
  </si>
  <si>
    <t>FORNECIMENTO DE CHAPA DE AÇO CORRUGADA, TIPO "TUNNEL LINER", GALVANIZADA - DIÂMETRO 2,80M E ESPESSURA 3,40MM</t>
  </si>
  <si>
    <t>FORNECIMENTO DE CHAPA DE AÇO CORRUGADA, TIPO "TUNNEL LINER", GALVANIZADA - DIÂMETRO 3,00M E ESPESSURA 3,40MM</t>
  </si>
  <si>
    <t>FORNECIMENTO DE CHAPA DE AÇO CORRUGADA, TIPO "TUNNEL LINER", GALVANIZADA - DIÂMETRO 3,20M E ESPESSURA 3,40MM</t>
  </si>
  <si>
    <t>FORNECIMENTO DE CHAPA PRETA DE AÇO CORRUGADA, TIPO "TUNNEL LINER"</t>
  </si>
  <si>
    <t>FORNECIMENTO DE CHAPA PRETA DE AÇO CORRUGADA, TIPO "TUNNEL LINER" - DIÂMETRO 1,60M E ESPESSURA 2,50MM</t>
  </si>
  <si>
    <t>FORNECIMENTO DE CHAPA PRETA DE AÇO CORRUGADA, TIPO "TUNNEL LINER" - DIÂMETRO 1,80M E ESPESSURA 2,50MM</t>
  </si>
  <si>
    <t>FORNECIMENTO DE CHAPA PRETA DE AÇO CORRUGADA, TIPO "TUNNEL LINER" - DIÂMETRO 2,00M E ESPESSURA 2,50MM</t>
  </si>
  <si>
    <t>FORNECIMENTO DE CHAPA PRETA DE AÇO CORRUGADA, TIPO "TUNNEL LINER" - DIÂMETRO 2,20M E ESPESSURA 2,50MM</t>
  </si>
  <si>
    <t>FORNECIMENTO DE CHAPA PRETA DE AÇO CORRUGADA, TIPO "TUNNEL LINER" - DIÂMETRO 2,40M E ESPESSURA 2,50MM</t>
  </si>
  <si>
    <t>FORNECIMENTO DE CHAPA PRETA DE AÇO CORRUGADA, TIPO "TUNNEL LINER" - DIÂMETRO 2,60M E ESPESSURA 2,50MM</t>
  </si>
  <si>
    <t>FORNECIMENTO DE CHAPA PRETA DE AÇO CORRUGADA, TIPO "TUNNEL LINER" - DIÂMETRO 2,80M E ESPESSURA 2,50MM</t>
  </si>
  <si>
    <t>FORNECIMENTO DE CHAPA PRETA DE AÇO CORRUGADA, TIPO "TUNNEL LINER" - DIÂMETRO 3,00M E ESPESSURA 2,50MM</t>
  </si>
  <si>
    <t>FORNECIMENTO DE CHAPA PRETA DE AÇO CORRUGADA, TIPO "TUNNEL LINER" - DIÂMETRO 3,20M E ESPESSURA 2,50MM</t>
  </si>
  <si>
    <t>FORNECIMENTO DE CHAPA PRETA DE AÇO CORRUGADA, TIPO "TUNNEL LINER" - DIÂMETRO 2,00M E ESPESSURA 3,40MM</t>
  </si>
  <si>
    <t>FORNECIMENTO DE CHAPA PRETA DE AÇO CORRUGADA, TIPO "TUNNEL LINER" - DIÂMETRO 2,20M E ESPESSURA 3,40MM</t>
  </si>
  <si>
    <t>FORNECIMENTO DE CHAPA PRETA DE AÇO CORRUGADA, TIPO "TUNNEL LINER" - DIÂMETRO 2,40M E ESPESSURA 3,40MM</t>
  </si>
  <si>
    <t>FORNECIMENTO DE CHAPA PRETA DE AÇO CORRUGADA, TIPO "TUNNEL LINER" - DIÂMETRO 2,60M E ESPESSURA 3,40MM</t>
  </si>
  <si>
    <t>FORNECIMENTO DE CHAPA PRETA DE AÇO CORRUGADA, TIPO "TUNNEL LINER" - DIÂMETRO 2,80M E ESPESSURA 3,40MM</t>
  </si>
  <si>
    <t>FORNECIMENTO DE CHAPA PRETA DE AÇO CORRUGADA, TIPO "TUNNEL LINER" - DIÂMETRO 3,00M E ESPESSURA 3,40MM</t>
  </si>
  <si>
    <t>FORNECIMENTO DE CHAPA PRETA DE AÇO CORRUGADA, TIPO "TUNNEL LINER" - DIÂMETRO 3,20M E ESPESSURA 3,40MM</t>
  </si>
  <si>
    <t>CAMBOTAS METÁLICAS PARA TÚNEL NATM</t>
  </si>
  <si>
    <t>FORNECIMENTO E APLICAÇÃO DE ENFILAGEM, COM TUBO DE AÇO, DIÂMETRO 2 1/2" E PAREDE DE 5,16MM DE ESPESSURA, EXCETO INJEÇÃO, PARA IMPLATAÇÃO DE TÚNEL NATM</t>
  </si>
  <si>
    <t>FORMAS METÁLICAS PARA CONCRETAGEM DO REVESTIMENTO INTERNO DE "TUNNEL LINER", FORNECIMENTO, MONTAGEM E POSTERIOR DESMONTAGEM</t>
  </si>
  <si>
    <t>SIURB</t>
  </si>
  <si>
    <t>VALOR UNIT S/BDI</t>
  </si>
  <si>
    <t>FONTE</t>
  </si>
  <si>
    <t>PLACA DE OBRA EM CHAPA DE AÇO GALVANIZADO</t>
  </si>
  <si>
    <t>OBRA</t>
  </si>
  <si>
    <t>MEMORIAL DE CÁLCULO</t>
  </si>
  <si>
    <t>PROJETO BÁSICO (PRANCHA A1)</t>
  </si>
  <si>
    <t>PROJETO EXECUTIVO (PRANCHA A1)</t>
  </si>
  <si>
    <t>REVESTIMENTO DE CONCRETO ASFÁLTICO USINADO MORNO ( SEM TRANSPORTE)</t>
  </si>
  <si>
    <t>MICRO REVESTIMENTO ASFÁLTICO À FRIO COM EMULSÃO MODIFICADA COM POLÍMERO, COM TAXA MÉDIA DE APLICAÇÃO DE 12 KG/M2 CONFORME NORMA DNIT 035/2018 - ES</t>
  </si>
  <si>
    <t>SELAGEM DE TRINCAS À QUENTE COM EQUIPAMENTO SELA TRINCA ACOPLADO AO CAMINHÃO CARROCERIA DE MADEIRA</t>
  </si>
  <si>
    <t>REFORMA DE BOCA DE LOBO TRIPLA</t>
  </si>
  <si>
    <t>MURO DE ARRIMO EM PEÇAS PRÉ-FABRICADAS DE CONCFRETO COM SISTEMA DE ENCAIXE TIPO "S" 20CM</t>
  </si>
  <si>
    <t>PEÇA</t>
  </si>
  <si>
    <t>MURO DE ARRIMO EM PEÇAS PRÉ-FABRICADAS DE CONCRETO COM SISTEMA DE ENCAIXE TIPO "S" 10CM</t>
  </si>
  <si>
    <t>TRATAMENTO DE TRINCAS INATIVAS COM INJEÇÃO DE RESINA EPÓXI DE BAIXA VISCOSIDADE, BICOMPONENTE, ISENTA DE SOLVENTES</t>
  </si>
  <si>
    <t>ENGENHEIRO DA OBRA</t>
  </si>
  <si>
    <t xml:space="preserve">                                                                                                                         </t>
  </si>
  <si>
    <t>CÓD. SIURB</t>
  </si>
  <si>
    <t>UNIDADE</t>
  </si>
  <si>
    <t>LOCAL</t>
  </si>
  <si>
    <t>CARRO POPULAR 50% EM OPERAÇÃO</t>
  </si>
  <si>
    <t>SIURB INFR</t>
  </si>
  <si>
    <t xml:space="preserve">SERVIÇOS PRELIMINARES </t>
  </si>
  <si>
    <t>DRENAGEM</t>
  </si>
  <si>
    <t>TRANSPORTES</t>
  </si>
  <si>
    <t xml:space="preserve">ABERTURA DE CAIXA </t>
  </si>
  <si>
    <t xml:space="preserve">ASFALTO </t>
  </si>
  <si>
    <t xml:space="preserve"> GUIA  </t>
  </si>
  <si>
    <t>R$/M2</t>
  </si>
  <si>
    <t xml:space="preserve">OBRA 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</si>
  <si>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</si>
  <si>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</si>
  <si>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</si>
  <si>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</si>
  <si>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</si>
  <si>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</si>
  <si>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</si>
  <si>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</si>
  <si>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</si>
  <si>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</si>
  <si>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</si>
  <si>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</si>
  <si>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</si>
  <si>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</si>
  <si>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</si>
  <si>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</si>
  <si>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</si>
  <si>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</si>
  <si>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</si>
  <si>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 xml:space="preserve">BAIRRO DO PONUNDUVA - MUNICÍPIO DE  CAJAMAR  - SP     </t>
  </si>
  <si>
    <t xml:space="preserve"> PAVIMENTAÇÃO E DRENAGEM  DE UM TRECHO DA ESTRADA FRACISCO MISSÉ</t>
  </si>
  <si>
    <t xml:space="preserve">VALORES </t>
  </si>
  <si>
    <t>SIURB-INFRA</t>
  </si>
  <si>
    <t>DATA-BASE</t>
  </si>
  <si>
    <t xml:space="preserve">PAVIMENTAÇÃO E DRENAGEM </t>
  </si>
  <si>
    <t xml:space="preserve">RUA 27 DE JULHO , DISTRITO DE JORDANÉSIA </t>
  </si>
  <si>
    <t>INFRAESTRUTURA URBANA - PAVIMENTAÇÃO E DRENAGEM</t>
  </si>
  <si>
    <t>Data Base</t>
  </si>
  <si>
    <t>PREFEITURA MUNICIPAL DE CAJAMAR</t>
  </si>
  <si>
    <t>INFRAESTRUTURA - DRENAGEM E PAVIMENTAÇÃO</t>
  </si>
  <si>
    <t>RUA 27 DE JULHO - DISTRITO DE JORDANÉSIA - CAJAMAR/SP</t>
  </si>
  <si>
    <t>PLANILHA DE ATESTADO DE CAPACIDADE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</si>
</sst>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00"/>
    <numFmt numFmtId="166" formatCode="000000"/>
    <numFmt numFmtId="167" formatCode="00\-00\-00"/>
    <numFmt numFmtId="168" formatCode="0.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4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16" borderId="5" applyNumberFormat="0" applyAlignment="0" applyProtection="0"/>
    <xf numFmtId="164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11" fillId="0" borderId="0"/>
    <xf numFmtId="0" fontId="30" fillId="0" borderId="0"/>
    <xf numFmtId="44" fontId="31" fillId="0" borderId="0" applyFont="0" applyFill="0" applyBorder="0" applyAlignment="0" applyProtection="0"/>
  </cellStyleXfs>
  <cellXfs count="256">
    <xf numFmtId="0" fontId="0" fillId="0" borderId="0" xfId="0"/>
    <xf numFmtId="167" fontId="22" fillId="25" borderId="16" xfId="0" applyNumberFormat="1" applyFont="1" applyFill="1" applyBorder="1" applyAlignment="1">
      <alignment horizontal="center"/>
    </xf>
    <xf numFmtId="0" fontId="26" fillId="26" borderId="16" xfId="0" applyFont="1" applyFill="1" applyBorder="1" applyAlignment="1">
      <alignment wrapText="1"/>
    </xf>
    <xf numFmtId="0" fontId="26" fillId="26" borderId="16" xfId="0" applyFont="1" applyFill="1" applyBorder="1" applyAlignment="1">
      <alignment horizontal="center"/>
    </xf>
    <xf numFmtId="4" fontId="27" fillId="24" borderId="16" xfId="0" applyNumberFormat="1" applyFont="1" applyFill="1" applyBorder="1" applyAlignment="1">
      <alignment horizontal="right"/>
    </xf>
    <xf numFmtId="167" fontId="22" fillId="24" borderId="16" xfId="0" applyNumberFormat="1" applyFont="1" applyFill="1" applyBorder="1" applyAlignment="1">
      <alignment horizontal="center"/>
    </xf>
    <xf numFmtId="0" fontId="26" fillId="24" borderId="16" xfId="0" applyFont="1" applyFill="1" applyBorder="1" applyAlignment="1">
      <alignment wrapText="1"/>
    </xf>
    <xf numFmtId="0" fontId="26" fillId="24" borderId="16" xfId="0" applyFont="1" applyFill="1" applyBorder="1" applyAlignment="1">
      <alignment horizontal="center" wrapText="1"/>
    </xf>
    <xf numFmtId="0" fontId="26" fillId="26" borderId="16" xfId="0" applyFont="1" applyFill="1" applyBorder="1" applyAlignment="1">
      <alignment horizontal="center" wrapText="1"/>
    </xf>
    <xf numFmtId="0" fontId="28" fillId="0" borderId="16" xfId="54" applyFont="1" applyFill="1" applyBorder="1" applyAlignment="1">
      <alignment wrapText="1"/>
    </xf>
    <xf numFmtId="0" fontId="28" fillId="0" borderId="16" xfId="54" applyFont="1" applyFill="1" applyBorder="1" applyAlignment="1">
      <alignment horizontal="center" wrapText="1"/>
    </xf>
    <xf numFmtId="0" fontId="28" fillId="28" borderId="16" xfId="54" applyFont="1" applyFill="1" applyBorder="1" applyAlignment="1">
      <alignment wrapText="1"/>
    </xf>
    <xf numFmtId="0" fontId="28" fillId="28" borderId="16" xfId="54" applyFont="1" applyFill="1" applyBorder="1" applyAlignment="1">
      <alignment horizontal="center" wrapText="1"/>
    </xf>
    <xf numFmtId="167" fontId="0" fillId="0" borderId="16" xfId="54" applyNumberFormat="1" applyFont="1" applyFill="1" applyBorder="1" applyAlignment="1">
      <alignment horizontal="center" wrapText="1"/>
    </xf>
    <xf numFmtId="4" fontId="29" fillId="0" borderId="16" xfId="54" applyNumberFormat="1" applyFont="1" applyFill="1" applyBorder="1" applyAlignment="1">
      <alignment horizontal="right" wrapText="1"/>
    </xf>
    <xf numFmtId="167" fontId="0" fillId="0" borderId="0" xfId="54" applyNumberFormat="1" applyFont="1" applyFill="1" applyBorder="1" applyAlignment="1">
      <alignment horizontal="center" wrapText="1"/>
    </xf>
    <xf numFmtId="0" fontId="28" fillId="0" borderId="0" xfId="54" applyFont="1" applyFill="1" applyBorder="1" applyAlignment="1">
      <alignment wrapText="1"/>
    </xf>
    <xf numFmtId="0" fontId="28" fillId="0" borderId="0" xfId="54" applyFont="1" applyFill="1" applyBorder="1" applyAlignment="1">
      <alignment horizontal="center" wrapText="1"/>
    </xf>
    <xf numFmtId="4" fontId="29" fillId="0" borderId="0" xfId="54" applyNumberFormat="1" applyFont="1" applyFill="1" applyBorder="1" applyAlignment="1">
      <alignment horizontal="right" wrapText="1"/>
    </xf>
    <xf numFmtId="167" fontId="0" fillId="0" borderId="11" xfId="54" applyNumberFormat="1" applyFont="1" applyFill="1" applyBorder="1" applyAlignment="1">
      <alignment horizontal="center" wrapText="1"/>
    </xf>
    <xf numFmtId="0" fontId="28" fillId="0" borderId="11" xfId="54" applyFont="1" applyFill="1" applyBorder="1" applyAlignment="1">
      <alignment wrapText="1"/>
    </xf>
    <xf numFmtId="0" fontId="28" fillId="0" borderId="11" xfId="54" applyFont="1" applyFill="1" applyBorder="1" applyAlignment="1">
      <alignment horizontal="center" wrapText="1"/>
    </xf>
    <xf numFmtId="4" fontId="29" fillId="0" borderId="11" xfId="54" applyNumberFormat="1" applyFont="1" applyFill="1" applyBorder="1" applyAlignment="1">
      <alignment horizontal="right" wrapText="1"/>
    </xf>
    <xf numFmtId="167" fontId="0" fillId="28" borderId="16" xfId="54" applyNumberFormat="1" applyFont="1" applyFill="1" applyBorder="1" applyAlignment="1">
      <alignment horizontal="center" wrapText="1"/>
    </xf>
    <xf numFmtId="4" fontId="29" fillId="28" borderId="16" xfId="54" applyNumberFormat="1" applyFont="1" applyFill="1" applyBorder="1" applyAlignment="1">
      <alignment horizontal="right" wrapText="1"/>
    </xf>
    <xf numFmtId="0" fontId="22" fillId="25" borderId="16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4" fontId="22" fillId="26" borderId="16" xfId="0" applyNumberFormat="1" applyFont="1" applyFill="1" applyBorder="1" applyAlignment="1">
      <alignment horizontal="center" vertical="center" wrapText="1"/>
    </xf>
    <xf numFmtId="164" fontId="32" fillId="0" borderId="13" xfId="46" applyFont="1" applyFill="1" applyBorder="1" applyAlignment="1">
      <alignment vertical="center" wrapText="1"/>
    </xf>
    <xf numFmtId="164" fontId="32" fillId="0" borderId="0" xfId="46" applyFont="1" applyFill="1" applyBorder="1" applyAlignment="1">
      <alignment vertical="center" wrapText="1"/>
    </xf>
    <xf numFmtId="164" fontId="32" fillId="0" borderId="0" xfId="46" applyFont="1" applyFill="1" applyBorder="1" applyAlignment="1">
      <alignment horizontal="center" vertical="center" wrapText="1"/>
    </xf>
    <xf numFmtId="164" fontId="32" fillId="0" borderId="20" xfId="46" applyFont="1" applyFill="1" applyBorder="1" applyAlignment="1">
      <alignment vertical="center" wrapText="1"/>
    </xf>
    <xf numFmtId="164" fontId="32" fillId="0" borderId="12" xfId="46" applyFont="1" applyFill="1" applyBorder="1" applyAlignment="1">
      <alignment vertical="center" wrapText="1"/>
    </xf>
    <xf numFmtId="164" fontId="32" fillId="0" borderId="11" xfId="46" applyFont="1" applyFill="1" applyBorder="1" applyAlignment="1">
      <alignment horizontal="center" vertical="center" wrapText="1"/>
    </xf>
    <xf numFmtId="164" fontId="32" fillId="0" borderId="19" xfId="46" applyFont="1" applyFill="1" applyBorder="1" applyAlignment="1">
      <alignment vertical="center" wrapText="1"/>
    </xf>
    <xf numFmtId="164" fontId="32" fillId="30" borderId="12" xfId="46" applyFont="1" applyFill="1" applyBorder="1" applyAlignment="1">
      <alignment vertical="center" wrapText="1"/>
    </xf>
    <xf numFmtId="164" fontId="32" fillId="30" borderId="11" xfId="46" applyFont="1" applyFill="1" applyBorder="1" applyAlignment="1">
      <alignment horizontal="center" vertical="center" wrapText="1"/>
    </xf>
    <xf numFmtId="164" fontId="32" fillId="30" borderId="19" xfId="46" applyFont="1" applyFill="1" applyBorder="1" applyAlignment="1">
      <alignment vertical="center" wrapText="1"/>
    </xf>
    <xf numFmtId="164" fontId="34" fillId="0" borderId="0" xfId="46" applyFont="1" applyAlignment="1">
      <alignment vertical="center" wrapText="1"/>
    </xf>
    <xf numFmtId="164" fontId="34" fillId="0" borderId="0" xfId="46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4" fontId="32" fillId="0" borderId="0" xfId="46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164" fontId="32" fillId="0" borderId="0" xfId="46" applyFont="1" applyFill="1" applyAlignment="1">
      <alignment vertical="center" wrapText="1"/>
    </xf>
    <xf numFmtId="164" fontId="32" fillId="0" borderId="0" xfId="46" applyFont="1" applyFill="1" applyAlignment="1">
      <alignment horizontal="center" vertical="center" wrapText="1"/>
    </xf>
    <xf numFmtId="0" fontId="32" fillId="27" borderId="15" xfId="0" applyFont="1" applyFill="1" applyBorder="1" applyAlignment="1">
      <alignment vertical="center" wrapText="1"/>
    </xf>
    <xf numFmtId="0" fontId="32" fillId="27" borderId="16" xfId="0" applyFont="1" applyFill="1" applyBorder="1" applyAlignment="1">
      <alignment vertical="center" wrapText="1"/>
    </xf>
    <xf numFmtId="0" fontId="35" fillId="27" borderId="17" xfId="0" applyFont="1" applyFill="1" applyBorder="1" applyAlignment="1">
      <alignment vertical="center" wrapText="1"/>
    </xf>
    <xf numFmtId="0" fontId="35" fillId="27" borderId="16" xfId="0" applyFont="1" applyFill="1" applyBorder="1" applyAlignment="1">
      <alignment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36" fillId="27" borderId="15" xfId="0" applyFont="1" applyFill="1" applyBorder="1" applyAlignment="1">
      <alignment horizontal="right" vertical="center" wrapText="1"/>
    </xf>
    <xf numFmtId="0" fontId="36" fillId="27" borderId="16" xfId="0" applyFont="1" applyFill="1" applyBorder="1" applyAlignment="1">
      <alignment horizontal="right" vertical="center" wrapText="1"/>
    </xf>
    <xf numFmtId="164" fontId="35" fillId="27" borderId="20" xfId="46" applyFont="1" applyFill="1" applyBorder="1" applyAlignment="1">
      <alignment horizontal="left" vertical="center" wrapText="1"/>
    </xf>
    <xf numFmtId="0" fontId="35" fillId="27" borderId="13" xfId="0" applyNumberFormat="1" applyFont="1" applyFill="1" applyBorder="1" applyAlignment="1">
      <alignment horizontal="right" vertical="center" wrapText="1"/>
    </xf>
    <xf numFmtId="17" fontId="35" fillId="27" borderId="17" xfId="0" applyNumberFormat="1" applyFont="1" applyFill="1" applyBorder="1" applyAlignment="1">
      <alignment horizontal="right" vertical="center" wrapText="1"/>
    </xf>
    <xf numFmtId="0" fontId="37" fillId="27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4" fontId="35" fillId="0" borderId="10" xfId="46" applyFont="1" applyFill="1" applyBorder="1" applyAlignment="1">
      <alignment horizontal="center" vertical="center" wrapText="1"/>
    </xf>
    <xf numFmtId="164" fontId="35" fillId="0" borderId="10" xfId="46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164" fontId="35" fillId="0" borderId="0" xfId="46" applyFont="1" applyFill="1" applyAlignment="1">
      <alignment vertical="center" wrapText="1"/>
    </xf>
    <xf numFmtId="164" fontId="35" fillId="0" borderId="0" xfId="46" applyFont="1" applyFill="1" applyAlignment="1">
      <alignment horizontal="center" vertical="center" wrapText="1"/>
    </xf>
    <xf numFmtId="164" fontId="35" fillId="0" borderId="10" xfId="46" applyFont="1" applyFill="1" applyBorder="1" applyAlignment="1">
      <alignment vertical="center" wrapText="1"/>
    </xf>
    <xf numFmtId="164" fontId="35" fillId="0" borderId="0" xfId="46" applyFont="1" applyFill="1" applyBorder="1" applyAlignment="1">
      <alignment vertical="center" wrapText="1"/>
    </xf>
    <xf numFmtId="164" fontId="35" fillId="30" borderId="10" xfId="46" applyFont="1" applyFill="1" applyBorder="1" applyAlignment="1">
      <alignment horizontal="left" vertical="center" wrapText="1"/>
    </xf>
    <xf numFmtId="164" fontId="35" fillId="0" borderId="16" xfId="46" applyFont="1" applyFill="1" applyBorder="1" applyAlignment="1">
      <alignment vertical="center" wrapText="1"/>
    </xf>
    <xf numFmtId="164" fontId="35" fillId="30" borderId="10" xfId="46" applyFont="1" applyFill="1" applyBorder="1" applyAlignment="1">
      <alignment vertical="center" wrapText="1"/>
    </xf>
    <xf numFmtId="164" fontId="35" fillId="30" borderId="16" xfId="46" applyFont="1" applyFill="1" applyBorder="1" applyAlignment="1">
      <alignment vertical="center" wrapText="1"/>
    </xf>
    <xf numFmtId="164" fontId="35" fillId="30" borderId="16" xfId="46" applyFont="1" applyFill="1" applyBorder="1" applyAlignment="1">
      <alignment horizontal="left" vertical="center" wrapText="1"/>
    </xf>
    <xf numFmtId="164" fontId="35" fillId="30" borderId="17" xfId="46" applyFont="1" applyFill="1" applyBorder="1" applyAlignment="1">
      <alignment horizontal="left" vertical="center" wrapText="1"/>
    </xf>
    <xf numFmtId="164" fontId="35" fillId="30" borderId="15" xfId="46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4" fontId="32" fillId="0" borderId="0" xfId="56" applyFont="1" applyAlignment="1">
      <alignment horizontal="center" vertical="center" wrapText="1"/>
    </xf>
    <xf numFmtId="164" fontId="33" fillId="0" borderId="10" xfId="46" applyFont="1" applyFill="1" applyBorder="1" applyAlignment="1">
      <alignment vertical="center" wrapText="1"/>
    </xf>
    <xf numFmtId="2" fontId="35" fillId="0" borderId="0" xfId="0" applyNumberFormat="1" applyFont="1" applyFill="1" applyAlignment="1">
      <alignment horizontal="center" vertical="center" wrapText="1"/>
    </xf>
    <xf numFmtId="164" fontId="34" fillId="0" borderId="12" xfId="46" applyFont="1" applyFill="1" applyBorder="1" applyAlignment="1">
      <alignment vertical="center" wrapText="1"/>
    </xf>
    <xf numFmtId="0" fontId="35" fillId="27" borderId="17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164" fontId="35" fillId="0" borderId="15" xfId="46" applyFont="1" applyFill="1" applyBorder="1" applyAlignment="1">
      <alignment horizontal="left" vertical="center" wrapText="1"/>
    </xf>
    <xf numFmtId="164" fontId="35" fillId="0" borderId="16" xfId="46" applyFont="1" applyFill="1" applyBorder="1" applyAlignment="1">
      <alignment horizontal="left" vertical="center" wrapText="1"/>
    </xf>
    <xf numFmtId="164" fontId="35" fillId="0" borderId="17" xfId="46" applyFont="1" applyFill="1" applyBorder="1" applyAlignment="1">
      <alignment horizontal="left" vertical="center" wrapText="1"/>
    </xf>
    <xf numFmtId="167" fontId="22" fillId="25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wrapText="1"/>
    </xf>
    <xf numFmtId="0" fontId="26" fillId="26" borderId="0" xfId="0" applyFont="1" applyFill="1" applyBorder="1" applyAlignment="1">
      <alignment horizontal="center"/>
    </xf>
    <xf numFmtId="4" fontId="27" fillId="24" borderId="0" xfId="0" applyNumberFormat="1" applyFont="1" applyFill="1" applyBorder="1" applyAlignment="1">
      <alignment horizontal="right"/>
    </xf>
    <xf numFmtId="164" fontId="35" fillId="0" borderId="16" xfId="46" applyFont="1" applyFill="1" applyBorder="1" applyAlignment="1">
      <alignment horizontal="left" vertical="center" wrapText="1"/>
    </xf>
    <xf numFmtId="164" fontId="35" fillId="0" borderId="17" xfId="46" applyFont="1" applyFill="1" applyBorder="1" applyAlignment="1">
      <alignment horizontal="left" vertical="center" wrapText="1"/>
    </xf>
    <xf numFmtId="164" fontId="34" fillId="0" borderId="10" xfId="46" applyFont="1" applyFill="1" applyBorder="1" applyAlignment="1">
      <alignment vertical="center" wrapText="1"/>
    </xf>
    <xf numFmtId="164" fontId="35" fillId="0" borderId="16" xfId="46" applyFont="1" applyFill="1" applyBorder="1" applyAlignment="1">
      <alignment horizontal="left" vertical="center" wrapText="1"/>
    </xf>
    <xf numFmtId="164" fontId="35" fillId="0" borderId="17" xfId="46" applyFont="1" applyFill="1" applyBorder="1" applyAlignment="1">
      <alignment horizontal="left" vertical="center" wrapText="1"/>
    </xf>
    <xf numFmtId="164" fontId="33" fillId="0" borderId="10" xfId="46" applyFont="1" applyFill="1" applyBorder="1" applyAlignment="1">
      <alignment horizontal="left" vertical="center" wrapText="1"/>
    </xf>
    <xf numFmtId="164" fontId="32" fillId="0" borderId="11" xfId="46" applyFont="1" applyFill="1" applyBorder="1" applyAlignment="1">
      <alignment vertical="center" wrapText="1"/>
    </xf>
    <xf numFmtId="164" fontId="34" fillId="30" borderId="10" xfId="46" applyFont="1" applyFill="1" applyBorder="1" applyAlignment="1">
      <alignment vertical="center" wrapText="1"/>
    </xf>
    <xf numFmtId="164" fontId="34" fillId="30" borderId="12" xfId="46" applyFont="1" applyFill="1" applyBorder="1" applyAlignment="1">
      <alignment vertical="center" wrapText="1"/>
    </xf>
    <xf numFmtId="164" fontId="34" fillId="30" borderId="10" xfId="46" applyFont="1" applyFill="1" applyBorder="1" applyAlignment="1">
      <alignment horizontal="left" vertical="center" wrapText="1"/>
    </xf>
    <xf numFmtId="0" fontId="38" fillId="27" borderId="10" xfId="0" applyFont="1" applyFill="1" applyBorder="1" applyAlignment="1">
      <alignment vertical="center" wrapText="1"/>
    </xf>
    <xf numFmtId="0" fontId="39" fillId="27" borderId="10" xfId="0" quotePrefix="1" applyFont="1" applyFill="1" applyBorder="1" applyAlignment="1">
      <alignment vertical="center" wrapText="1"/>
    </xf>
    <xf numFmtId="0" fontId="39" fillId="27" borderId="10" xfId="0" applyFont="1" applyFill="1" applyBorder="1" applyAlignment="1">
      <alignment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164" fontId="38" fillId="27" borderId="10" xfId="46" applyFont="1" applyFill="1" applyBorder="1" applyAlignment="1">
      <alignment horizontal="left" vertical="center" wrapText="1"/>
    </xf>
    <xf numFmtId="17" fontId="38" fillId="27" borderId="10" xfId="0" applyNumberFormat="1" applyFont="1" applyFill="1" applyBorder="1" applyAlignment="1">
      <alignment horizontal="center" vertical="center" wrapText="1"/>
    </xf>
    <xf numFmtId="0" fontId="38" fillId="27" borderId="10" xfId="0" applyNumberFormat="1" applyFont="1" applyFill="1" applyBorder="1" applyAlignment="1">
      <alignment horizontal="right" vertical="center" wrapText="1"/>
    </xf>
    <xf numFmtId="10" fontId="38" fillId="27" borderId="10" xfId="33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31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vertical="center" wrapText="1"/>
    </xf>
    <xf numFmtId="0" fontId="38" fillId="0" borderId="10" xfId="0" applyNumberFormat="1" applyFont="1" applyFill="1" applyBorder="1" applyAlignment="1">
      <alignment horizontal="right" vertical="center" wrapText="1"/>
    </xf>
    <xf numFmtId="0" fontId="40" fillId="0" borderId="10" xfId="0" applyNumberFormat="1" applyFont="1" applyFill="1" applyBorder="1" applyAlignment="1">
      <alignment horizontal="right" vertical="center" wrapText="1"/>
    </xf>
    <xf numFmtId="10" fontId="40" fillId="0" borderId="10" xfId="33" applyNumberFormat="1" applyFont="1" applyFill="1" applyBorder="1" applyAlignment="1">
      <alignment horizontal="center" vertical="center" wrapText="1"/>
    </xf>
    <xf numFmtId="164" fontId="38" fillId="27" borderId="10" xfId="46" applyFont="1" applyFill="1" applyBorder="1" applyAlignment="1">
      <alignment horizontal="right" vertical="center" wrapText="1"/>
    </xf>
    <xf numFmtId="165" fontId="38" fillId="27" borderId="10" xfId="0" applyNumberFormat="1" applyFont="1" applyFill="1" applyBorder="1" applyAlignment="1">
      <alignment horizontal="center" vertical="center" wrapText="1"/>
    </xf>
    <xf numFmtId="164" fontId="38" fillId="27" borderId="10" xfId="46" applyFont="1" applyFill="1" applyBorder="1" applyAlignment="1">
      <alignment horizontal="center" vertical="center" wrapText="1"/>
    </xf>
    <xf numFmtId="167" fontId="39" fillId="0" borderId="10" xfId="54" applyNumberFormat="1" applyFont="1" applyFill="1" applyBorder="1" applyAlignment="1">
      <alignment horizontal="center" wrapText="1"/>
    </xf>
    <xf numFmtId="167" fontId="41" fillId="0" borderId="10" xfId="54" applyNumberFormat="1" applyFont="1" applyFill="1" applyBorder="1" applyAlignment="1">
      <alignment horizontal="center" vertical="center" wrapText="1"/>
    </xf>
    <xf numFmtId="166" fontId="39" fillId="0" borderId="10" xfId="0" applyNumberFormat="1" applyFont="1" applyFill="1" applyBorder="1" applyAlignment="1">
      <alignment horizontal="center" vertical="center" wrapText="1"/>
    </xf>
    <xf numFmtId="164" fontId="38" fillId="0" borderId="10" xfId="46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 wrapText="1"/>
    </xf>
    <xf numFmtId="164" fontId="39" fillId="0" borderId="10" xfId="46" applyFont="1" applyFill="1" applyBorder="1" applyAlignment="1">
      <alignment horizontal="center" vertical="center" wrapText="1"/>
    </xf>
    <xf numFmtId="167" fontId="38" fillId="0" borderId="10" xfId="54" applyNumberFormat="1" applyFont="1" applyFill="1" applyBorder="1" applyAlignment="1">
      <alignment horizontal="center" vertical="center" wrapText="1"/>
    </xf>
    <xf numFmtId="167" fontId="40" fillId="0" borderId="10" xfId="54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0" xfId="46" applyFont="1" applyFill="1" applyBorder="1" applyAlignment="1">
      <alignment horizontal="center" vertical="center" wrapText="1"/>
    </xf>
    <xf numFmtId="167" fontId="38" fillId="27" borderId="10" xfId="54" applyNumberFormat="1" applyFont="1" applyFill="1" applyBorder="1" applyAlignment="1">
      <alignment horizontal="center" vertical="center" wrapText="1"/>
    </xf>
    <xf numFmtId="167" fontId="40" fillId="27" borderId="10" xfId="54" applyNumberFormat="1" applyFont="1" applyFill="1" applyBorder="1" applyAlignment="1">
      <alignment horizontal="center" vertical="center" wrapText="1"/>
    </xf>
    <xf numFmtId="0" fontId="38" fillId="27" borderId="10" xfId="0" applyNumberFormat="1" applyFont="1" applyFill="1" applyBorder="1" applyAlignment="1">
      <alignment horizontal="center" vertical="center" wrapText="1"/>
    </xf>
    <xf numFmtId="164" fontId="38" fillId="27" borderId="10" xfId="46" applyFont="1" applyFill="1" applyBorder="1" applyAlignment="1">
      <alignment vertical="center" wrapText="1"/>
    </xf>
    <xf numFmtId="44" fontId="38" fillId="27" borderId="10" xfId="56" applyFont="1" applyFill="1" applyBorder="1" applyAlignment="1">
      <alignment horizontal="center" vertical="center" wrapText="1"/>
    </xf>
    <xf numFmtId="167" fontId="39" fillId="0" borderId="10" xfId="54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44" fontId="39" fillId="0" borderId="10" xfId="56" applyFont="1" applyFill="1" applyBorder="1" applyAlignment="1">
      <alignment horizontal="center" vertical="center" wrapText="1"/>
    </xf>
    <xf numFmtId="164" fontId="39" fillId="0" borderId="10" xfId="46" applyFont="1" applyFill="1" applyBorder="1" applyAlignment="1">
      <alignment vertical="center"/>
    </xf>
    <xf numFmtId="0" fontId="38" fillId="27" borderId="10" xfId="0" applyFont="1" applyFill="1" applyBorder="1" applyAlignment="1">
      <alignment horizontal="center" vertical="center"/>
    </xf>
    <xf numFmtId="164" fontId="38" fillId="27" borderId="10" xfId="46" applyFont="1" applyFill="1" applyBorder="1" applyAlignment="1">
      <alignment vertical="center"/>
    </xf>
    <xf numFmtId="44" fontId="38" fillId="0" borderId="10" xfId="56" applyFont="1" applyFill="1" applyBorder="1" applyAlignment="1">
      <alignment horizontal="center" vertical="center" wrapText="1"/>
    </xf>
    <xf numFmtId="167" fontId="38" fillId="30" borderId="10" xfId="54" applyNumberFormat="1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vertical="center" wrapText="1"/>
    </xf>
    <xf numFmtId="0" fontId="38" fillId="30" borderId="10" xfId="0" applyFont="1" applyFill="1" applyBorder="1" applyAlignment="1">
      <alignment horizontal="center" vertical="center" wrapText="1"/>
    </xf>
    <xf numFmtId="164" fontId="39" fillId="30" borderId="10" xfId="46" applyFont="1" applyFill="1" applyBorder="1" applyAlignment="1">
      <alignment vertical="center" wrapText="1"/>
    </xf>
    <xf numFmtId="164" fontId="38" fillId="30" borderId="10" xfId="46" applyFont="1" applyFill="1" applyBorder="1" applyAlignment="1">
      <alignment vertical="center" wrapText="1"/>
    </xf>
    <xf numFmtId="44" fontId="38" fillId="30" borderId="10" xfId="56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164" fontId="42" fillId="27" borderId="10" xfId="46" applyFont="1" applyFill="1" applyBorder="1" applyAlignment="1">
      <alignment vertical="center" wrapText="1"/>
    </xf>
    <xf numFmtId="164" fontId="42" fillId="0" borderId="10" xfId="46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67" fontId="38" fillId="29" borderId="10" xfId="54" applyNumberFormat="1" applyFont="1" applyFill="1" applyBorder="1" applyAlignment="1">
      <alignment horizontal="center" vertical="center" wrapText="1"/>
    </xf>
    <xf numFmtId="0" fontId="38" fillId="29" borderId="10" xfId="0" applyNumberFormat="1" applyFont="1" applyFill="1" applyBorder="1" applyAlignment="1">
      <alignment horizontal="center" vertical="center" wrapText="1"/>
    </xf>
    <xf numFmtId="0" fontId="38" fillId="29" borderId="10" xfId="0" applyFont="1" applyFill="1" applyBorder="1" applyAlignment="1">
      <alignment vertical="center" wrapText="1"/>
    </xf>
    <xf numFmtId="0" fontId="38" fillId="29" borderId="10" xfId="0" applyFont="1" applyFill="1" applyBorder="1" applyAlignment="1">
      <alignment horizontal="center" vertical="center" wrapText="1"/>
    </xf>
    <xf numFmtId="164" fontId="38" fillId="29" borderId="10" xfId="46" applyFont="1" applyFill="1" applyBorder="1" applyAlignment="1">
      <alignment vertical="center" wrapText="1"/>
    </xf>
    <xf numFmtId="164" fontId="43" fillId="0" borderId="10" xfId="46" applyFont="1" applyFill="1" applyBorder="1" applyAlignment="1">
      <alignment vertical="center" wrapText="1"/>
    </xf>
    <xf numFmtId="164" fontId="43" fillId="27" borderId="10" xfId="46" applyFont="1" applyFill="1" applyBorder="1" applyAlignment="1">
      <alignment vertical="center" wrapText="1"/>
    </xf>
    <xf numFmtId="164" fontId="43" fillId="30" borderId="10" xfId="46" applyFont="1" applyFill="1" applyBorder="1" applyAlignment="1">
      <alignment vertical="center" wrapText="1"/>
    </xf>
    <xf numFmtId="164" fontId="44" fillId="0" borderId="10" xfId="46" applyFont="1" applyFill="1" applyBorder="1" applyAlignment="1">
      <alignment vertical="center" wrapText="1"/>
    </xf>
    <xf numFmtId="164" fontId="32" fillId="30" borderId="10" xfId="46" applyFont="1" applyFill="1" applyBorder="1" applyAlignment="1">
      <alignment horizontal="left" vertical="center" wrapText="1"/>
    </xf>
    <xf numFmtId="168" fontId="39" fillId="0" borderId="10" xfId="0" applyNumberFormat="1" applyFont="1" applyFill="1" applyBorder="1" applyAlignment="1">
      <alignment horizontal="center" vertical="center" wrapText="1"/>
    </xf>
    <xf numFmtId="164" fontId="35" fillId="0" borderId="15" xfId="46" applyFont="1" applyFill="1" applyBorder="1" applyAlignment="1">
      <alignment horizontal="left" vertical="center" wrapText="1"/>
    </xf>
    <xf numFmtId="164" fontId="35" fillId="0" borderId="16" xfId="46" applyFont="1" applyFill="1" applyBorder="1" applyAlignment="1">
      <alignment horizontal="left" vertical="center" wrapText="1"/>
    </xf>
    <xf numFmtId="164" fontId="35" fillId="0" borderId="17" xfId="46" applyFont="1" applyFill="1" applyBorder="1" applyAlignment="1">
      <alignment horizontal="left" vertical="center" wrapText="1"/>
    </xf>
    <xf numFmtId="44" fontId="32" fillId="0" borderId="0" xfId="0" applyNumberFormat="1" applyFont="1" applyFill="1" applyAlignment="1">
      <alignment horizontal="center" vertical="center" wrapText="1"/>
    </xf>
    <xf numFmtId="44" fontId="32" fillId="0" borderId="0" xfId="56" applyFont="1" applyFill="1" applyAlignment="1">
      <alignment horizontal="center" vertical="center" wrapText="1"/>
    </xf>
    <xf numFmtId="0" fontId="38" fillId="27" borderId="15" xfId="0" applyFont="1" applyFill="1" applyBorder="1" applyAlignment="1">
      <alignment vertical="center" wrapText="1"/>
    </xf>
    <xf numFmtId="0" fontId="38" fillId="27" borderId="17" xfId="0" applyFont="1" applyFill="1" applyBorder="1" applyAlignment="1">
      <alignment vertical="center" wrapText="1"/>
    </xf>
    <xf numFmtId="164" fontId="38" fillId="27" borderId="15" xfId="46" applyFont="1" applyFill="1" applyBorder="1" applyAlignment="1">
      <alignment vertical="center"/>
    </xf>
    <xf numFmtId="164" fontId="38" fillId="27" borderId="17" xfId="46" applyFont="1" applyFill="1" applyBorder="1" applyAlignment="1">
      <alignment vertical="center"/>
    </xf>
    <xf numFmtId="165" fontId="35" fillId="27" borderId="10" xfId="0" applyNumberFormat="1" applyFont="1" applyFill="1" applyBorder="1" applyAlignment="1">
      <alignment horizontal="center" vertical="center" wrapText="1"/>
    </xf>
    <xf numFmtId="164" fontId="35" fillId="27" borderId="10" xfId="46" applyFont="1" applyFill="1" applyBorder="1" applyAlignment="1">
      <alignment horizontal="center" vertical="center" wrapText="1"/>
    </xf>
    <xf numFmtId="0" fontId="35" fillId="27" borderId="10" xfId="0" applyNumberFormat="1" applyFont="1" applyFill="1" applyBorder="1" applyAlignment="1">
      <alignment horizontal="center" vertical="center" wrapText="1"/>
    </xf>
    <xf numFmtId="167" fontId="32" fillId="0" borderId="23" xfId="54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center" vertical="center"/>
    </xf>
    <xf numFmtId="164" fontId="32" fillId="0" borderId="23" xfId="46" applyFont="1" applyFill="1" applyBorder="1" applyAlignment="1">
      <alignment vertical="center" wrapText="1"/>
    </xf>
    <xf numFmtId="167" fontId="32" fillId="0" borderId="24" xfId="54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/>
    </xf>
    <xf numFmtId="164" fontId="32" fillId="0" borderId="24" xfId="46" applyFont="1" applyFill="1" applyBorder="1" applyAlignment="1">
      <alignment vertical="center" wrapText="1"/>
    </xf>
    <xf numFmtId="167" fontId="32" fillId="0" borderId="25" xfId="54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/>
    </xf>
    <xf numFmtId="164" fontId="32" fillId="0" borderId="25" xfId="46" applyFont="1" applyFill="1" applyBorder="1" applyAlignment="1">
      <alignment vertical="center" wrapText="1"/>
    </xf>
    <xf numFmtId="164" fontId="32" fillId="0" borderId="23" xfId="46" applyFont="1" applyFill="1" applyBorder="1" applyAlignment="1">
      <alignment horizontal="left" vertical="center" wrapText="1"/>
    </xf>
    <xf numFmtId="164" fontId="32" fillId="0" borderId="24" xfId="46" applyFont="1" applyFill="1" applyBorder="1" applyAlignment="1">
      <alignment horizontal="left" vertical="center" wrapText="1"/>
    </xf>
    <xf numFmtId="164" fontId="32" fillId="0" borderId="25" xfId="46" applyFont="1" applyFill="1" applyBorder="1" applyAlignment="1">
      <alignment horizontal="left" vertical="center" wrapText="1"/>
    </xf>
    <xf numFmtId="164" fontId="32" fillId="0" borderId="23" xfId="46" applyFont="1" applyFill="1" applyBorder="1" applyAlignment="1">
      <alignment horizontal="center" vertical="center" wrapText="1"/>
    </xf>
    <xf numFmtId="164" fontId="32" fillId="0" borderId="25" xfId="46" applyFont="1" applyFill="1" applyBorder="1" applyAlignment="1">
      <alignment horizontal="center" vertical="center" wrapText="1"/>
    </xf>
    <xf numFmtId="164" fontId="38" fillId="27" borderId="15" xfId="46" applyFont="1" applyFill="1" applyBorder="1" applyAlignment="1">
      <alignment horizontal="center" vertical="center" wrapText="1"/>
    </xf>
    <xf numFmtId="164" fontId="38" fillId="27" borderId="16" xfId="46" applyFont="1" applyFill="1" applyBorder="1" applyAlignment="1">
      <alignment horizontal="center" vertical="center" wrapText="1"/>
    </xf>
    <xf numFmtId="164" fontId="38" fillId="27" borderId="17" xfId="46" applyFont="1" applyFill="1" applyBorder="1" applyAlignment="1">
      <alignment horizontal="center" vertical="center" wrapText="1"/>
    </xf>
    <xf numFmtId="164" fontId="35" fillId="0" borderId="15" xfId="46" applyFont="1" applyFill="1" applyBorder="1" applyAlignment="1">
      <alignment horizontal="left" vertical="center" wrapText="1"/>
    </xf>
    <xf numFmtId="164" fontId="35" fillId="0" borderId="16" xfId="46" applyFont="1" applyFill="1" applyBorder="1" applyAlignment="1">
      <alignment horizontal="left" vertical="center" wrapText="1"/>
    </xf>
    <xf numFmtId="164" fontId="35" fillId="0" borderId="17" xfId="46" applyFont="1" applyFill="1" applyBorder="1" applyAlignment="1">
      <alignment horizontal="left" vertical="center" wrapText="1"/>
    </xf>
    <xf numFmtId="0" fontId="39" fillId="27" borderId="15" xfId="0" applyFont="1" applyFill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vertical="center" wrapText="1"/>
    </xf>
    <xf numFmtId="0" fontId="39" fillId="27" borderId="17" xfId="0" applyFont="1" applyFill="1" applyBorder="1" applyAlignment="1">
      <alignment horizontal="center" vertical="center" wrapText="1"/>
    </xf>
    <xf numFmtId="0" fontId="38" fillId="27" borderId="15" xfId="0" applyNumberFormat="1" applyFont="1" applyFill="1" applyBorder="1" applyAlignment="1">
      <alignment horizontal="center" vertical="center" wrapText="1"/>
    </xf>
    <xf numFmtId="0" fontId="38" fillId="27" borderId="16" xfId="0" applyNumberFormat="1" applyFont="1" applyFill="1" applyBorder="1" applyAlignment="1">
      <alignment horizontal="center" vertical="center" wrapText="1"/>
    </xf>
    <xf numFmtId="0" fontId="38" fillId="27" borderId="17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8" fillId="27" borderId="15" xfId="0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27" borderId="15" xfId="0" applyFont="1" applyFill="1" applyBorder="1" applyAlignment="1">
      <alignment horizontal="left" vertical="center" wrapText="1"/>
    </xf>
    <xf numFmtId="0" fontId="35" fillId="27" borderId="16" xfId="0" applyFont="1" applyFill="1" applyBorder="1" applyAlignment="1">
      <alignment horizontal="left" vertical="center" wrapText="1"/>
    </xf>
    <xf numFmtId="0" fontId="35" fillId="27" borderId="17" xfId="0" applyFont="1" applyFill="1" applyBorder="1" applyAlignment="1">
      <alignment horizontal="left" vertical="center" wrapText="1"/>
    </xf>
    <xf numFmtId="0" fontId="35" fillId="27" borderId="15" xfId="0" applyFont="1" applyFill="1" applyBorder="1" applyAlignment="1">
      <alignment horizontal="left" vertical="center"/>
    </xf>
    <xf numFmtId="0" fontId="35" fillId="27" borderId="16" xfId="0" applyFont="1" applyFill="1" applyBorder="1" applyAlignment="1">
      <alignment horizontal="left" vertical="center"/>
    </xf>
    <xf numFmtId="0" fontId="35" fillId="27" borderId="17" xfId="0" applyFont="1" applyFill="1" applyBorder="1" applyAlignment="1">
      <alignment horizontal="left" vertical="center"/>
    </xf>
    <xf numFmtId="164" fontId="35" fillId="27" borderId="15" xfId="46" applyFont="1" applyFill="1" applyBorder="1" applyAlignment="1">
      <alignment horizontal="left" vertical="center" wrapText="1"/>
    </xf>
    <xf numFmtId="164" fontId="35" fillId="27" borderId="17" xfId="46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8" fillId="27" borderId="22" xfId="0" applyFont="1" applyFill="1" applyBorder="1" applyAlignment="1">
      <alignment horizontal="center" vertical="center" wrapText="1"/>
    </xf>
    <xf numFmtId="0" fontId="38" fillId="27" borderId="18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 wrapText="1"/>
    </xf>
    <xf numFmtId="0" fontId="38" fillId="27" borderId="19" xfId="0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5" fillId="27" borderId="22" xfId="0" applyFont="1" applyFill="1" applyBorder="1" applyAlignment="1">
      <alignment horizontal="left" vertical="center" wrapText="1"/>
    </xf>
    <xf numFmtId="0" fontId="35" fillId="27" borderId="21" xfId="0" applyFont="1" applyFill="1" applyBorder="1" applyAlignment="1">
      <alignment horizontal="left" vertical="center" wrapText="1"/>
    </xf>
    <xf numFmtId="0" fontId="35" fillId="27" borderId="14" xfId="0" applyFont="1" applyFill="1" applyBorder="1" applyAlignment="1">
      <alignment horizontal="left" vertical="center" wrapText="1"/>
    </xf>
    <xf numFmtId="0" fontId="35" fillId="27" borderId="19" xfId="0" applyFont="1" applyFill="1" applyBorder="1" applyAlignment="1">
      <alignment horizontal="left" vertical="center" wrapText="1"/>
    </xf>
    <xf numFmtId="0" fontId="38" fillId="27" borderId="22" xfId="0" applyNumberFormat="1" applyFont="1" applyFill="1" applyBorder="1" applyAlignment="1">
      <alignment horizontal="center" vertical="center" wrapText="1"/>
    </xf>
    <xf numFmtId="0" fontId="38" fillId="27" borderId="21" xfId="0" applyNumberFormat="1" applyFont="1" applyFill="1" applyBorder="1" applyAlignment="1">
      <alignment horizontal="center" vertical="center" wrapText="1"/>
    </xf>
    <xf numFmtId="0" fontId="38" fillId="27" borderId="14" xfId="0" applyNumberFormat="1" applyFont="1" applyFill="1" applyBorder="1" applyAlignment="1">
      <alignment horizontal="center" vertical="center" wrapText="1"/>
    </xf>
    <xf numFmtId="0" fontId="38" fillId="27" borderId="19" xfId="0" applyNumberFormat="1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167" fontId="35" fillId="27" borderId="15" xfId="54" applyNumberFormat="1" applyFont="1" applyFill="1" applyBorder="1" applyAlignment="1">
      <alignment horizontal="center" vertical="center" wrapText="1"/>
    </xf>
    <xf numFmtId="167" fontId="35" fillId="27" borderId="17" xfId="54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56" builtinId="4"/>
    <cellStyle name="Neutra" xfId="31" builtinId="28" customBuiltin="1"/>
    <cellStyle name="Normal" xfId="0" builtinId="0"/>
    <cellStyle name="Normal 2" xfId="48"/>
    <cellStyle name="Normal 2 2" xfId="50"/>
    <cellStyle name="Normal 3" xfId="53"/>
    <cellStyle name="Normal 4" xfId="55"/>
    <cellStyle name="Normal_Plan1" xfId="54"/>
    <cellStyle name="Nota" xfId="32" builtinId="10" customBuiltin="1"/>
    <cellStyle name="Porcentagem" xfId="33" builtinId="5"/>
    <cellStyle name="Porcentagem 2" xfId="34"/>
    <cellStyle name="Porcentagem 2 2" xfId="51"/>
    <cellStyle name="Porcentagem 3" xfId="35"/>
    <cellStyle name="Saída" xfId="36" builtinId="21" customBuiltin="1"/>
    <cellStyle name="Separador de milhares 2" xfId="37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  <cellStyle name="Vírgula 2" xfId="47"/>
    <cellStyle name="Vírgula 2 2" xfId="52"/>
    <cellStyle name="Vírgula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7"/>
  <sheetViews>
    <sheetView zoomScaleNormal="100" zoomScaleSheetLayoutView="141" workbookViewId="0">
      <selection activeCell="G198" sqref="G198"/>
    </sheetView>
  </sheetViews>
  <sheetFormatPr defaultRowHeight="12.75" x14ac:dyDescent="0.2"/>
  <cols>
    <col min="1" max="1" width="9.42578125" customWidth="1"/>
    <col min="2" max="2" width="58.85546875" customWidth="1"/>
    <col min="3" max="3" width="9.140625" bestFit="1" customWidth="1"/>
    <col min="4" max="4" width="12.28515625" bestFit="1" customWidth="1"/>
    <col min="257" max="257" width="9.42578125" customWidth="1"/>
    <col min="258" max="258" width="58.85546875" customWidth="1"/>
    <col min="259" max="259" width="9.140625" bestFit="1" customWidth="1"/>
    <col min="260" max="260" width="12.28515625" bestFit="1" customWidth="1"/>
    <col min="513" max="513" width="9.42578125" customWidth="1"/>
    <col min="514" max="514" width="58.85546875" customWidth="1"/>
    <col min="515" max="515" width="9.140625" bestFit="1" customWidth="1"/>
    <col min="516" max="516" width="12.28515625" bestFit="1" customWidth="1"/>
    <col min="769" max="769" width="9.42578125" customWidth="1"/>
    <col min="770" max="770" width="58.85546875" customWidth="1"/>
    <col min="771" max="771" width="9.140625" bestFit="1" customWidth="1"/>
    <col min="772" max="772" width="12.28515625" bestFit="1" customWidth="1"/>
    <col min="1025" max="1025" width="9.42578125" customWidth="1"/>
    <col min="1026" max="1026" width="58.85546875" customWidth="1"/>
    <col min="1027" max="1027" width="9.140625" bestFit="1" customWidth="1"/>
    <col min="1028" max="1028" width="12.28515625" bestFit="1" customWidth="1"/>
    <col min="1281" max="1281" width="9.42578125" customWidth="1"/>
    <col min="1282" max="1282" width="58.85546875" customWidth="1"/>
    <col min="1283" max="1283" width="9.140625" bestFit="1" customWidth="1"/>
    <col min="1284" max="1284" width="12.28515625" bestFit="1" customWidth="1"/>
    <col min="1537" max="1537" width="9.42578125" customWidth="1"/>
    <col min="1538" max="1538" width="58.85546875" customWidth="1"/>
    <col min="1539" max="1539" width="9.140625" bestFit="1" customWidth="1"/>
    <col min="1540" max="1540" width="12.28515625" bestFit="1" customWidth="1"/>
    <col min="1793" max="1793" width="9.42578125" customWidth="1"/>
    <col min="1794" max="1794" width="58.85546875" customWidth="1"/>
    <col min="1795" max="1795" width="9.140625" bestFit="1" customWidth="1"/>
    <col min="1796" max="1796" width="12.28515625" bestFit="1" customWidth="1"/>
    <col min="2049" max="2049" width="9.42578125" customWidth="1"/>
    <col min="2050" max="2050" width="58.85546875" customWidth="1"/>
    <col min="2051" max="2051" width="9.140625" bestFit="1" customWidth="1"/>
    <col min="2052" max="2052" width="12.28515625" bestFit="1" customWidth="1"/>
    <col min="2305" max="2305" width="9.42578125" customWidth="1"/>
    <col min="2306" max="2306" width="58.85546875" customWidth="1"/>
    <col min="2307" max="2307" width="9.140625" bestFit="1" customWidth="1"/>
    <col min="2308" max="2308" width="12.28515625" bestFit="1" customWidth="1"/>
    <col min="2561" max="2561" width="9.42578125" customWidth="1"/>
    <col min="2562" max="2562" width="58.85546875" customWidth="1"/>
    <col min="2563" max="2563" width="9.140625" bestFit="1" customWidth="1"/>
    <col min="2564" max="2564" width="12.28515625" bestFit="1" customWidth="1"/>
    <col min="2817" max="2817" width="9.42578125" customWidth="1"/>
    <col min="2818" max="2818" width="58.85546875" customWidth="1"/>
    <col min="2819" max="2819" width="9.140625" bestFit="1" customWidth="1"/>
    <col min="2820" max="2820" width="12.28515625" bestFit="1" customWidth="1"/>
    <col min="3073" max="3073" width="9.42578125" customWidth="1"/>
    <col min="3074" max="3074" width="58.85546875" customWidth="1"/>
    <col min="3075" max="3075" width="9.140625" bestFit="1" customWidth="1"/>
    <col min="3076" max="3076" width="12.28515625" bestFit="1" customWidth="1"/>
    <col min="3329" max="3329" width="9.42578125" customWidth="1"/>
    <col min="3330" max="3330" width="58.85546875" customWidth="1"/>
    <col min="3331" max="3331" width="9.140625" bestFit="1" customWidth="1"/>
    <col min="3332" max="3332" width="12.28515625" bestFit="1" customWidth="1"/>
    <col min="3585" max="3585" width="9.42578125" customWidth="1"/>
    <col min="3586" max="3586" width="58.85546875" customWidth="1"/>
    <col min="3587" max="3587" width="9.140625" bestFit="1" customWidth="1"/>
    <col min="3588" max="3588" width="12.28515625" bestFit="1" customWidth="1"/>
    <col min="3841" max="3841" width="9.42578125" customWidth="1"/>
    <col min="3842" max="3842" width="58.85546875" customWidth="1"/>
    <col min="3843" max="3843" width="9.140625" bestFit="1" customWidth="1"/>
    <col min="3844" max="3844" width="12.28515625" bestFit="1" customWidth="1"/>
    <col min="4097" max="4097" width="9.42578125" customWidth="1"/>
    <col min="4098" max="4098" width="58.85546875" customWidth="1"/>
    <col min="4099" max="4099" width="9.140625" bestFit="1" customWidth="1"/>
    <col min="4100" max="4100" width="12.28515625" bestFit="1" customWidth="1"/>
    <col min="4353" max="4353" width="9.42578125" customWidth="1"/>
    <col min="4354" max="4354" width="58.85546875" customWidth="1"/>
    <col min="4355" max="4355" width="9.140625" bestFit="1" customWidth="1"/>
    <col min="4356" max="4356" width="12.28515625" bestFit="1" customWidth="1"/>
    <col min="4609" max="4609" width="9.42578125" customWidth="1"/>
    <col min="4610" max="4610" width="58.85546875" customWidth="1"/>
    <col min="4611" max="4611" width="9.140625" bestFit="1" customWidth="1"/>
    <col min="4612" max="4612" width="12.28515625" bestFit="1" customWidth="1"/>
    <col min="4865" max="4865" width="9.42578125" customWidth="1"/>
    <col min="4866" max="4866" width="58.85546875" customWidth="1"/>
    <col min="4867" max="4867" width="9.140625" bestFit="1" customWidth="1"/>
    <col min="4868" max="4868" width="12.28515625" bestFit="1" customWidth="1"/>
    <col min="5121" max="5121" width="9.42578125" customWidth="1"/>
    <col min="5122" max="5122" width="58.85546875" customWidth="1"/>
    <col min="5123" max="5123" width="9.140625" bestFit="1" customWidth="1"/>
    <col min="5124" max="5124" width="12.28515625" bestFit="1" customWidth="1"/>
    <col min="5377" max="5377" width="9.42578125" customWidth="1"/>
    <col min="5378" max="5378" width="58.85546875" customWidth="1"/>
    <col min="5379" max="5379" width="9.140625" bestFit="1" customWidth="1"/>
    <col min="5380" max="5380" width="12.28515625" bestFit="1" customWidth="1"/>
    <col min="5633" max="5633" width="9.42578125" customWidth="1"/>
    <col min="5634" max="5634" width="58.85546875" customWidth="1"/>
    <col min="5635" max="5635" width="9.140625" bestFit="1" customWidth="1"/>
    <col min="5636" max="5636" width="12.28515625" bestFit="1" customWidth="1"/>
    <col min="5889" max="5889" width="9.42578125" customWidth="1"/>
    <col min="5890" max="5890" width="58.85546875" customWidth="1"/>
    <col min="5891" max="5891" width="9.140625" bestFit="1" customWidth="1"/>
    <col min="5892" max="5892" width="12.28515625" bestFit="1" customWidth="1"/>
    <col min="6145" max="6145" width="9.42578125" customWidth="1"/>
    <col min="6146" max="6146" width="58.85546875" customWidth="1"/>
    <col min="6147" max="6147" width="9.140625" bestFit="1" customWidth="1"/>
    <col min="6148" max="6148" width="12.28515625" bestFit="1" customWidth="1"/>
    <col min="6401" max="6401" width="9.42578125" customWidth="1"/>
    <col min="6402" max="6402" width="58.85546875" customWidth="1"/>
    <col min="6403" max="6403" width="9.140625" bestFit="1" customWidth="1"/>
    <col min="6404" max="6404" width="12.28515625" bestFit="1" customWidth="1"/>
    <col min="6657" max="6657" width="9.42578125" customWidth="1"/>
    <col min="6658" max="6658" width="58.85546875" customWidth="1"/>
    <col min="6659" max="6659" width="9.140625" bestFit="1" customWidth="1"/>
    <col min="6660" max="6660" width="12.28515625" bestFit="1" customWidth="1"/>
    <col min="6913" max="6913" width="9.42578125" customWidth="1"/>
    <col min="6914" max="6914" width="58.85546875" customWidth="1"/>
    <col min="6915" max="6915" width="9.140625" bestFit="1" customWidth="1"/>
    <col min="6916" max="6916" width="12.28515625" bestFit="1" customWidth="1"/>
    <col min="7169" max="7169" width="9.42578125" customWidth="1"/>
    <col min="7170" max="7170" width="58.85546875" customWidth="1"/>
    <col min="7171" max="7171" width="9.140625" bestFit="1" customWidth="1"/>
    <col min="7172" max="7172" width="12.28515625" bestFit="1" customWidth="1"/>
    <col min="7425" max="7425" width="9.42578125" customWidth="1"/>
    <col min="7426" max="7426" width="58.85546875" customWidth="1"/>
    <col min="7427" max="7427" width="9.140625" bestFit="1" customWidth="1"/>
    <col min="7428" max="7428" width="12.28515625" bestFit="1" customWidth="1"/>
    <col min="7681" max="7681" width="9.42578125" customWidth="1"/>
    <col min="7682" max="7682" width="58.85546875" customWidth="1"/>
    <col min="7683" max="7683" width="9.140625" bestFit="1" customWidth="1"/>
    <col min="7684" max="7684" width="12.28515625" bestFit="1" customWidth="1"/>
    <col min="7937" max="7937" width="9.42578125" customWidth="1"/>
    <col min="7938" max="7938" width="58.85546875" customWidth="1"/>
    <col min="7939" max="7939" width="9.140625" bestFit="1" customWidth="1"/>
    <col min="7940" max="7940" width="12.28515625" bestFit="1" customWidth="1"/>
    <col min="8193" max="8193" width="9.42578125" customWidth="1"/>
    <col min="8194" max="8194" width="58.85546875" customWidth="1"/>
    <col min="8195" max="8195" width="9.140625" bestFit="1" customWidth="1"/>
    <col min="8196" max="8196" width="12.28515625" bestFit="1" customWidth="1"/>
    <col min="8449" max="8449" width="9.42578125" customWidth="1"/>
    <col min="8450" max="8450" width="58.85546875" customWidth="1"/>
    <col min="8451" max="8451" width="9.140625" bestFit="1" customWidth="1"/>
    <col min="8452" max="8452" width="12.28515625" bestFit="1" customWidth="1"/>
    <col min="8705" max="8705" width="9.42578125" customWidth="1"/>
    <col min="8706" max="8706" width="58.85546875" customWidth="1"/>
    <col min="8707" max="8707" width="9.140625" bestFit="1" customWidth="1"/>
    <col min="8708" max="8708" width="12.28515625" bestFit="1" customWidth="1"/>
    <col min="8961" max="8961" width="9.42578125" customWidth="1"/>
    <col min="8962" max="8962" width="58.85546875" customWidth="1"/>
    <col min="8963" max="8963" width="9.140625" bestFit="1" customWidth="1"/>
    <col min="8964" max="8964" width="12.28515625" bestFit="1" customWidth="1"/>
    <col min="9217" max="9217" width="9.42578125" customWidth="1"/>
    <col min="9218" max="9218" width="58.85546875" customWidth="1"/>
    <col min="9219" max="9219" width="9.140625" bestFit="1" customWidth="1"/>
    <col min="9220" max="9220" width="12.28515625" bestFit="1" customWidth="1"/>
    <col min="9473" max="9473" width="9.42578125" customWidth="1"/>
    <col min="9474" max="9474" width="58.85546875" customWidth="1"/>
    <col min="9475" max="9475" width="9.140625" bestFit="1" customWidth="1"/>
    <col min="9476" max="9476" width="12.28515625" bestFit="1" customWidth="1"/>
    <col min="9729" max="9729" width="9.42578125" customWidth="1"/>
    <col min="9730" max="9730" width="58.85546875" customWidth="1"/>
    <col min="9731" max="9731" width="9.140625" bestFit="1" customWidth="1"/>
    <col min="9732" max="9732" width="12.28515625" bestFit="1" customWidth="1"/>
    <col min="9985" max="9985" width="9.42578125" customWidth="1"/>
    <col min="9986" max="9986" width="58.85546875" customWidth="1"/>
    <col min="9987" max="9987" width="9.140625" bestFit="1" customWidth="1"/>
    <col min="9988" max="9988" width="12.28515625" bestFit="1" customWidth="1"/>
    <col min="10241" max="10241" width="9.42578125" customWidth="1"/>
    <col min="10242" max="10242" width="58.85546875" customWidth="1"/>
    <col min="10243" max="10243" width="9.140625" bestFit="1" customWidth="1"/>
    <col min="10244" max="10244" width="12.28515625" bestFit="1" customWidth="1"/>
    <col min="10497" max="10497" width="9.42578125" customWidth="1"/>
    <col min="10498" max="10498" width="58.85546875" customWidth="1"/>
    <col min="10499" max="10499" width="9.140625" bestFit="1" customWidth="1"/>
    <col min="10500" max="10500" width="12.28515625" bestFit="1" customWidth="1"/>
    <col min="10753" max="10753" width="9.42578125" customWidth="1"/>
    <col min="10754" max="10754" width="58.85546875" customWidth="1"/>
    <col min="10755" max="10755" width="9.140625" bestFit="1" customWidth="1"/>
    <col min="10756" max="10756" width="12.28515625" bestFit="1" customWidth="1"/>
    <col min="11009" max="11009" width="9.42578125" customWidth="1"/>
    <col min="11010" max="11010" width="58.85546875" customWidth="1"/>
    <col min="11011" max="11011" width="9.140625" bestFit="1" customWidth="1"/>
    <col min="11012" max="11012" width="12.28515625" bestFit="1" customWidth="1"/>
    <col min="11265" max="11265" width="9.42578125" customWidth="1"/>
    <col min="11266" max="11266" width="58.85546875" customWidth="1"/>
    <col min="11267" max="11267" width="9.140625" bestFit="1" customWidth="1"/>
    <col min="11268" max="11268" width="12.28515625" bestFit="1" customWidth="1"/>
    <col min="11521" max="11521" width="9.42578125" customWidth="1"/>
    <col min="11522" max="11522" width="58.85546875" customWidth="1"/>
    <col min="11523" max="11523" width="9.140625" bestFit="1" customWidth="1"/>
    <col min="11524" max="11524" width="12.28515625" bestFit="1" customWidth="1"/>
    <col min="11777" max="11777" width="9.42578125" customWidth="1"/>
    <col min="11778" max="11778" width="58.85546875" customWidth="1"/>
    <col min="11779" max="11779" width="9.140625" bestFit="1" customWidth="1"/>
    <col min="11780" max="11780" width="12.28515625" bestFit="1" customWidth="1"/>
    <col min="12033" max="12033" width="9.42578125" customWidth="1"/>
    <col min="12034" max="12034" width="58.85546875" customWidth="1"/>
    <col min="12035" max="12035" width="9.140625" bestFit="1" customWidth="1"/>
    <col min="12036" max="12036" width="12.28515625" bestFit="1" customWidth="1"/>
    <col min="12289" max="12289" width="9.42578125" customWidth="1"/>
    <col min="12290" max="12290" width="58.85546875" customWidth="1"/>
    <col min="12291" max="12291" width="9.140625" bestFit="1" customWidth="1"/>
    <col min="12292" max="12292" width="12.28515625" bestFit="1" customWidth="1"/>
    <col min="12545" max="12545" width="9.42578125" customWidth="1"/>
    <col min="12546" max="12546" width="58.85546875" customWidth="1"/>
    <col min="12547" max="12547" width="9.140625" bestFit="1" customWidth="1"/>
    <col min="12548" max="12548" width="12.28515625" bestFit="1" customWidth="1"/>
    <col min="12801" max="12801" width="9.42578125" customWidth="1"/>
    <col min="12802" max="12802" width="58.85546875" customWidth="1"/>
    <col min="12803" max="12803" width="9.140625" bestFit="1" customWidth="1"/>
    <col min="12804" max="12804" width="12.28515625" bestFit="1" customWidth="1"/>
    <col min="13057" max="13057" width="9.42578125" customWidth="1"/>
    <col min="13058" max="13058" width="58.85546875" customWidth="1"/>
    <col min="13059" max="13059" width="9.140625" bestFit="1" customWidth="1"/>
    <col min="13060" max="13060" width="12.28515625" bestFit="1" customWidth="1"/>
    <col min="13313" max="13313" width="9.42578125" customWidth="1"/>
    <col min="13314" max="13314" width="58.85546875" customWidth="1"/>
    <col min="13315" max="13315" width="9.140625" bestFit="1" customWidth="1"/>
    <col min="13316" max="13316" width="12.28515625" bestFit="1" customWidth="1"/>
    <col min="13569" max="13569" width="9.42578125" customWidth="1"/>
    <col min="13570" max="13570" width="58.85546875" customWidth="1"/>
    <col min="13571" max="13571" width="9.140625" bestFit="1" customWidth="1"/>
    <col min="13572" max="13572" width="12.28515625" bestFit="1" customWidth="1"/>
    <col min="13825" max="13825" width="9.42578125" customWidth="1"/>
    <col min="13826" max="13826" width="58.85546875" customWidth="1"/>
    <col min="13827" max="13827" width="9.140625" bestFit="1" customWidth="1"/>
    <col min="13828" max="13828" width="12.28515625" bestFit="1" customWidth="1"/>
    <col min="14081" max="14081" width="9.42578125" customWidth="1"/>
    <col min="14082" max="14082" width="58.85546875" customWidth="1"/>
    <col min="14083" max="14083" width="9.140625" bestFit="1" customWidth="1"/>
    <col min="14084" max="14084" width="12.28515625" bestFit="1" customWidth="1"/>
    <col min="14337" max="14337" width="9.42578125" customWidth="1"/>
    <col min="14338" max="14338" width="58.85546875" customWidth="1"/>
    <col min="14339" max="14339" width="9.140625" bestFit="1" customWidth="1"/>
    <col min="14340" max="14340" width="12.28515625" bestFit="1" customWidth="1"/>
    <col min="14593" max="14593" width="9.42578125" customWidth="1"/>
    <col min="14594" max="14594" width="58.85546875" customWidth="1"/>
    <col min="14595" max="14595" width="9.140625" bestFit="1" customWidth="1"/>
    <col min="14596" max="14596" width="12.28515625" bestFit="1" customWidth="1"/>
    <col min="14849" max="14849" width="9.42578125" customWidth="1"/>
    <col min="14850" max="14850" width="58.85546875" customWidth="1"/>
    <col min="14851" max="14851" width="9.140625" bestFit="1" customWidth="1"/>
    <col min="14852" max="14852" width="12.28515625" bestFit="1" customWidth="1"/>
    <col min="15105" max="15105" width="9.42578125" customWidth="1"/>
    <col min="15106" max="15106" width="58.85546875" customWidth="1"/>
    <col min="15107" max="15107" width="9.140625" bestFit="1" customWidth="1"/>
    <col min="15108" max="15108" width="12.28515625" bestFit="1" customWidth="1"/>
    <col min="15361" max="15361" width="9.42578125" customWidth="1"/>
    <col min="15362" max="15362" width="58.85546875" customWidth="1"/>
    <col min="15363" max="15363" width="9.140625" bestFit="1" customWidth="1"/>
    <col min="15364" max="15364" width="12.28515625" bestFit="1" customWidth="1"/>
    <col min="15617" max="15617" width="9.42578125" customWidth="1"/>
    <col min="15618" max="15618" width="58.85546875" customWidth="1"/>
    <col min="15619" max="15619" width="9.140625" bestFit="1" customWidth="1"/>
    <col min="15620" max="15620" width="12.28515625" bestFit="1" customWidth="1"/>
    <col min="15873" max="15873" width="9.42578125" customWidth="1"/>
    <col min="15874" max="15874" width="58.85546875" customWidth="1"/>
    <col min="15875" max="15875" width="9.140625" bestFit="1" customWidth="1"/>
    <col min="15876" max="15876" width="12.28515625" bestFit="1" customWidth="1"/>
    <col min="16129" max="16129" width="9.42578125" customWidth="1"/>
    <col min="16130" max="16130" width="58.85546875" customWidth="1"/>
    <col min="16131" max="16131" width="9.140625" bestFit="1" customWidth="1"/>
    <col min="16132" max="16132" width="12.28515625" bestFit="1" customWidth="1"/>
  </cols>
  <sheetData>
    <row r="1" spans="1:4" ht="25.5" x14ac:dyDescent="0.2">
      <c r="A1" s="25" t="s">
        <v>8</v>
      </c>
      <c r="B1" s="26" t="s">
        <v>9</v>
      </c>
      <c r="C1" s="27" t="s">
        <v>791</v>
      </c>
      <c r="D1" s="28" t="s">
        <v>10</v>
      </c>
    </row>
    <row r="2" spans="1:4" x14ac:dyDescent="0.2">
      <c r="A2" s="88">
        <v>10000</v>
      </c>
      <c r="B2" s="89" t="s">
        <v>11</v>
      </c>
      <c r="C2" s="90"/>
      <c r="D2" s="91"/>
    </row>
    <row r="3" spans="1:4" x14ac:dyDescent="0.2">
      <c r="A3" s="13">
        <v>10900</v>
      </c>
      <c r="B3" s="9" t="s">
        <v>12</v>
      </c>
      <c r="C3" s="10" t="s">
        <v>13</v>
      </c>
      <c r="D3" s="14">
        <v>0.53</v>
      </c>
    </row>
    <row r="4" spans="1:4" x14ac:dyDescent="0.2">
      <c r="A4" s="13">
        <v>11000</v>
      </c>
      <c r="B4" s="9" t="s">
        <v>14</v>
      </c>
      <c r="C4" s="10" t="s">
        <v>13</v>
      </c>
      <c r="D4" s="14">
        <v>0.65</v>
      </c>
    </row>
    <row r="5" spans="1:4" x14ac:dyDescent="0.2">
      <c r="A5" s="13">
        <v>11100</v>
      </c>
      <c r="B5" s="9" t="s">
        <v>15</v>
      </c>
      <c r="C5" s="10" t="s">
        <v>16</v>
      </c>
      <c r="D5" s="14">
        <v>4.9000000000000004</v>
      </c>
    </row>
    <row r="6" spans="1:4" x14ac:dyDescent="0.2">
      <c r="A6" s="13">
        <v>11300</v>
      </c>
      <c r="B6" s="9" t="s">
        <v>17</v>
      </c>
      <c r="C6" s="10" t="s">
        <v>18</v>
      </c>
      <c r="D6" s="14">
        <v>2.72</v>
      </c>
    </row>
    <row r="7" spans="1:4" ht="22.5" x14ac:dyDescent="0.2">
      <c r="A7" s="13">
        <v>11400</v>
      </c>
      <c r="B7" s="9" t="s">
        <v>19</v>
      </c>
      <c r="C7" s="10" t="s">
        <v>16</v>
      </c>
      <c r="D7" s="14">
        <v>4.38</v>
      </c>
    </row>
    <row r="8" spans="1:4" ht="22.5" x14ac:dyDescent="0.2">
      <c r="A8" s="13">
        <v>11500</v>
      </c>
      <c r="B8" s="9" t="s">
        <v>20</v>
      </c>
      <c r="C8" s="10" t="s">
        <v>16</v>
      </c>
      <c r="D8" s="14">
        <v>4.3</v>
      </c>
    </row>
    <row r="9" spans="1:4" x14ac:dyDescent="0.2">
      <c r="A9" s="13">
        <v>11600</v>
      </c>
      <c r="B9" s="9" t="s">
        <v>21</v>
      </c>
      <c r="C9" s="10" t="s">
        <v>22</v>
      </c>
      <c r="D9" s="14">
        <v>197.41</v>
      </c>
    </row>
    <row r="10" spans="1:4" x14ac:dyDescent="0.2">
      <c r="A10" s="13">
        <v>11700</v>
      </c>
      <c r="B10" s="9" t="s">
        <v>23</v>
      </c>
      <c r="C10" s="10" t="s">
        <v>24</v>
      </c>
      <c r="D10" s="14">
        <v>5.91</v>
      </c>
    </row>
    <row r="11" spans="1:4" x14ac:dyDescent="0.2">
      <c r="A11" s="13">
        <v>11800</v>
      </c>
      <c r="B11" s="9" t="s">
        <v>25</v>
      </c>
      <c r="C11" s="10" t="s">
        <v>16</v>
      </c>
      <c r="D11" s="14">
        <v>2.06</v>
      </c>
    </row>
    <row r="12" spans="1:4" x14ac:dyDescent="0.2">
      <c r="A12" s="13">
        <v>11900</v>
      </c>
      <c r="B12" s="9" t="s">
        <v>26</v>
      </c>
      <c r="C12" s="10" t="s">
        <v>16</v>
      </c>
      <c r="D12" s="14">
        <v>8.26</v>
      </c>
    </row>
    <row r="13" spans="1:4" x14ac:dyDescent="0.2">
      <c r="A13" s="13">
        <v>12000</v>
      </c>
      <c r="B13" s="9" t="s">
        <v>27</v>
      </c>
      <c r="C13" s="10" t="s">
        <v>16</v>
      </c>
      <c r="D13" s="14">
        <v>10.36</v>
      </c>
    </row>
    <row r="14" spans="1:4" x14ac:dyDescent="0.2">
      <c r="A14" s="13">
        <v>12100</v>
      </c>
      <c r="B14" s="9" t="s">
        <v>28</v>
      </c>
      <c r="C14" s="10" t="s">
        <v>16</v>
      </c>
      <c r="D14" s="14">
        <v>6.93</v>
      </c>
    </row>
    <row r="15" spans="1:4" x14ac:dyDescent="0.2">
      <c r="A15" s="13">
        <v>12200</v>
      </c>
      <c r="B15" s="9" t="s">
        <v>29</v>
      </c>
      <c r="C15" s="10" t="s">
        <v>16</v>
      </c>
      <c r="D15" s="14">
        <v>15.61</v>
      </c>
    </row>
    <row r="16" spans="1:4" x14ac:dyDescent="0.2">
      <c r="A16" s="13">
        <v>12300</v>
      </c>
      <c r="B16" s="9" t="s">
        <v>30</v>
      </c>
      <c r="C16" s="10" t="s">
        <v>16</v>
      </c>
      <c r="D16" s="14">
        <v>5.18</v>
      </c>
    </row>
    <row r="17" spans="1:4" ht="22.5" x14ac:dyDescent="0.2">
      <c r="A17" s="13">
        <v>12400</v>
      </c>
      <c r="B17" s="9" t="s">
        <v>31</v>
      </c>
      <c r="C17" s="10" t="s">
        <v>5</v>
      </c>
      <c r="D17" s="14">
        <v>90.72</v>
      </c>
    </row>
    <row r="18" spans="1:4" x14ac:dyDescent="0.2">
      <c r="A18" s="13">
        <v>12500</v>
      </c>
      <c r="B18" s="9" t="s">
        <v>32</v>
      </c>
      <c r="C18" s="10" t="s">
        <v>5</v>
      </c>
      <c r="D18" s="14">
        <v>46.14</v>
      </c>
    </row>
    <row r="19" spans="1:4" x14ac:dyDescent="0.2">
      <c r="A19" s="13">
        <v>12600</v>
      </c>
      <c r="B19" s="9" t="s">
        <v>33</v>
      </c>
      <c r="C19" s="10" t="s">
        <v>5</v>
      </c>
      <c r="D19" s="14">
        <v>68.55</v>
      </c>
    </row>
    <row r="20" spans="1:4" x14ac:dyDescent="0.2">
      <c r="A20" s="13">
        <v>12700</v>
      </c>
      <c r="B20" s="9" t="s">
        <v>34</v>
      </c>
      <c r="C20" s="10" t="s">
        <v>5</v>
      </c>
      <c r="D20" s="14">
        <v>185.39</v>
      </c>
    </row>
    <row r="21" spans="1:4" x14ac:dyDescent="0.2">
      <c r="A21" s="13">
        <v>12800</v>
      </c>
      <c r="B21" s="9" t="s">
        <v>35</v>
      </c>
      <c r="C21" s="10" t="s">
        <v>16</v>
      </c>
      <c r="D21" s="14">
        <v>2.0499999999999998</v>
      </c>
    </row>
    <row r="22" spans="1:4" ht="22.5" x14ac:dyDescent="0.2">
      <c r="A22" s="13">
        <v>13100</v>
      </c>
      <c r="B22" s="9" t="s">
        <v>36</v>
      </c>
      <c r="C22" s="10" t="s">
        <v>37</v>
      </c>
      <c r="D22" s="14">
        <v>5.91</v>
      </c>
    </row>
    <row r="23" spans="1:4" ht="22.5" x14ac:dyDescent="0.2">
      <c r="A23" s="13">
        <v>13200</v>
      </c>
      <c r="B23" s="9" t="s">
        <v>38</v>
      </c>
      <c r="C23" s="10" t="s">
        <v>37</v>
      </c>
      <c r="D23" s="14">
        <v>28.89</v>
      </c>
    </row>
    <row r="24" spans="1:4" ht="22.5" x14ac:dyDescent="0.2">
      <c r="A24" s="13">
        <v>13300</v>
      </c>
      <c r="B24" s="9" t="s">
        <v>39</v>
      </c>
      <c r="C24" s="10" t="s">
        <v>37</v>
      </c>
      <c r="D24" s="14">
        <v>35.68</v>
      </c>
    </row>
    <row r="25" spans="1:4" ht="22.5" x14ac:dyDescent="0.2">
      <c r="A25" s="13">
        <v>13400</v>
      </c>
      <c r="B25" s="9" t="s">
        <v>40</v>
      </c>
      <c r="C25" s="10" t="s">
        <v>37</v>
      </c>
      <c r="D25" s="14">
        <v>0.78</v>
      </c>
    </row>
    <row r="26" spans="1:4" x14ac:dyDescent="0.2">
      <c r="A26" s="13">
        <v>13500</v>
      </c>
      <c r="B26" s="9" t="s">
        <v>41</v>
      </c>
      <c r="C26" s="10" t="s">
        <v>37</v>
      </c>
      <c r="D26" s="14">
        <v>0.52</v>
      </c>
    </row>
    <row r="27" spans="1:4" ht="22.5" x14ac:dyDescent="0.2">
      <c r="A27" s="13">
        <v>13600</v>
      </c>
      <c r="B27" s="9" t="s">
        <v>42</v>
      </c>
      <c r="C27" s="10" t="s">
        <v>37</v>
      </c>
      <c r="D27" s="14">
        <v>1.92</v>
      </c>
    </row>
    <row r="28" spans="1:4" ht="22.5" x14ac:dyDescent="0.2">
      <c r="A28" s="13">
        <v>13700</v>
      </c>
      <c r="B28" s="9" t="s">
        <v>43</v>
      </c>
      <c r="C28" s="10" t="s">
        <v>37</v>
      </c>
      <c r="D28" s="14">
        <v>3.58</v>
      </c>
    </row>
    <row r="29" spans="1:4" x14ac:dyDescent="0.2">
      <c r="A29" s="1">
        <v>20000</v>
      </c>
      <c r="B29" s="2" t="s">
        <v>44</v>
      </c>
      <c r="C29" s="3"/>
      <c r="D29" s="4"/>
    </row>
    <row r="30" spans="1:4" x14ac:dyDescent="0.2">
      <c r="A30" s="13">
        <v>20100</v>
      </c>
      <c r="B30" s="9" t="s">
        <v>45</v>
      </c>
      <c r="C30" s="10" t="s">
        <v>46</v>
      </c>
      <c r="D30" s="14" t="s">
        <v>46</v>
      </c>
    </row>
    <row r="31" spans="1:4" x14ac:dyDescent="0.2">
      <c r="A31" s="13">
        <v>20101</v>
      </c>
      <c r="B31" s="9" t="s">
        <v>47</v>
      </c>
      <c r="C31" s="10" t="s">
        <v>16</v>
      </c>
      <c r="D31" s="14">
        <v>62.78</v>
      </c>
    </row>
    <row r="32" spans="1:4" x14ac:dyDescent="0.2">
      <c r="A32" s="13">
        <v>20102</v>
      </c>
      <c r="B32" s="9" t="s">
        <v>48</v>
      </c>
      <c r="C32" s="10" t="s">
        <v>5</v>
      </c>
      <c r="D32" s="14">
        <v>111.39</v>
      </c>
    </row>
    <row r="33" spans="1:4" x14ac:dyDescent="0.2">
      <c r="A33" s="13">
        <v>20200</v>
      </c>
      <c r="B33" s="9" t="s">
        <v>49</v>
      </c>
      <c r="C33" s="10" t="s">
        <v>46</v>
      </c>
      <c r="D33" s="14" t="s">
        <v>46</v>
      </c>
    </row>
    <row r="34" spans="1:4" x14ac:dyDescent="0.2">
      <c r="A34" s="13">
        <v>20202</v>
      </c>
      <c r="B34" s="9" t="s">
        <v>50</v>
      </c>
      <c r="C34" s="10" t="s">
        <v>5</v>
      </c>
      <c r="D34" s="14">
        <v>509.67</v>
      </c>
    </row>
    <row r="35" spans="1:4" ht="22.5" x14ac:dyDescent="0.2">
      <c r="A35" s="13">
        <v>20204</v>
      </c>
      <c r="B35" s="9" t="s">
        <v>51</v>
      </c>
      <c r="C35" s="10" t="s">
        <v>5</v>
      </c>
      <c r="D35" s="14">
        <v>79.36</v>
      </c>
    </row>
    <row r="36" spans="1:4" ht="22.5" x14ac:dyDescent="0.2">
      <c r="A36" s="13">
        <v>20205</v>
      </c>
      <c r="B36" s="9" t="s">
        <v>52</v>
      </c>
      <c r="C36" s="10" t="s">
        <v>5</v>
      </c>
      <c r="D36" s="14">
        <v>158.72</v>
      </c>
    </row>
    <row r="37" spans="1:4" ht="22.5" x14ac:dyDescent="0.2">
      <c r="A37" s="13">
        <v>20206</v>
      </c>
      <c r="B37" s="9" t="s">
        <v>53</v>
      </c>
      <c r="C37" s="10" t="s">
        <v>5</v>
      </c>
      <c r="D37" s="14">
        <v>238.08</v>
      </c>
    </row>
    <row r="38" spans="1:4" ht="22.5" x14ac:dyDescent="0.2">
      <c r="A38" s="13">
        <v>20207</v>
      </c>
      <c r="B38" s="9" t="s">
        <v>54</v>
      </c>
      <c r="C38" s="10" t="s">
        <v>5</v>
      </c>
      <c r="D38" s="14">
        <v>79.36</v>
      </c>
    </row>
    <row r="39" spans="1:4" ht="22.5" x14ac:dyDescent="0.2">
      <c r="A39" s="13">
        <v>20208</v>
      </c>
      <c r="B39" s="9" t="s">
        <v>55</v>
      </c>
      <c r="C39" s="10" t="s">
        <v>5</v>
      </c>
      <c r="D39" s="14">
        <v>139.19</v>
      </c>
    </row>
    <row r="40" spans="1:4" ht="22.5" x14ac:dyDescent="0.2">
      <c r="A40" s="13">
        <v>20209</v>
      </c>
      <c r="B40" s="9" t="s">
        <v>56</v>
      </c>
      <c r="C40" s="10" t="s">
        <v>5</v>
      </c>
      <c r="D40" s="14">
        <v>159.12</v>
      </c>
    </row>
    <row r="41" spans="1:4" ht="22.5" x14ac:dyDescent="0.2">
      <c r="A41" s="13">
        <v>20210</v>
      </c>
      <c r="B41" s="9" t="s">
        <v>57</v>
      </c>
      <c r="C41" s="10" t="s">
        <v>16</v>
      </c>
      <c r="D41" s="14">
        <v>100.41</v>
      </c>
    </row>
    <row r="42" spans="1:4" x14ac:dyDescent="0.2">
      <c r="A42" s="13">
        <v>20300</v>
      </c>
      <c r="B42" s="9" t="s">
        <v>58</v>
      </c>
      <c r="C42" s="10" t="s">
        <v>46</v>
      </c>
      <c r="D42" s="14" t="s">
        <v>46</v>
      </c>
    </row>
    <row r="43" spans="1:4" ht="22.5" x14ac:dyDescent="0.2">
      <c r="A43" s="13">
        <v>20301</v>
      </c>
      <c r="B43" s="9" t="s">
        <v>59</v>
      </c>
      <c r="C43" s="10" t="s">
        <v>5</v>
      </c>
      <c r="D43" s="14">
        <v>292.92</v>
      </c>
    </row>
    <row r="44" spans="1:4" ht="22.5" x14ac:dyDescent="0.2">
      <c r="A44" s="13">
        <v>20302</v>
      </c>
      <c r="B44" s="9" t="s">
        <v>60</v>
      </c>
      <c r="C44" s="10" t="s">
        <v>5</v>
      </c>
      <c r="D44" s="14">
        <v>454.64</v>
      </c>
    </row>
    <row r="45" spans="1:4" ht="22.5" x14ac:dyDescent="0.2">
      <c r="A45" s="13">
        <v>20303</v>
      </c>
      <c r="B45" s="9" t="s">
        <v>61</v>
      </c>
      <c r="C45" s="10" t="s">
        <v>5</v>
      </c>
      <c r="D45" s="14">
        <v>616.36</v>
      </c>
    </row>
    <row r="46" spans="1:4" ht="22.5" x14ac:dyDescent="0.2">
      <c r="A46" s="13">
        <v>20305</v>
      </c>
      <c r="B46" s="9" t="s">
        <v>51</v>
      </c>
      <c r="C46" s="10" t="s">
        <v>5</v>
      </c>
      <c r="D46" s="14">
        <v>131.19999999999999</v>
      </c>
    </row>
    <row r="47" spans="1:4" ht="22.5" x14ac:dyDescent="0.2">
      <c r="A47" s="13">
        <v>20306</v>
      </c>
      <c r="B47" s="9" t="s">
        <v>52</v>
      </c>
      <c r="C47" s="10" t="s">
        <v>5</v>
      </c>
      <c r="D47" s="14">
        <v>196.8</v>
      </c>
    </row>
    <row r="48" spans="1:4" ht="22.5" x14ac:dyDescent="0.2">
      <c r="A48" s="13">
        <v>20307</v>
      </c>
      <c r="B48" s="9" t="s">
        <v>53</v>
      </c>
      <c r="C48" s="10" t="s">
        <v>5</v>
      </c>
      <c r="D48" s="14">
        <v>262.39999999999998</v>
      </c>
    </row>
    <row r="49" spans="1:4" ht="22.5" x14ac:dyDescent="0.2">
      <c r="A49" s="13">
        <v>20308</v>
      </c>
      <c r="B49" s="9" t="s">
        <v>62</v>
      </c>
      <c r="C49" s="10" t="s">
        <v>5</v>
      </c>
      <c r="D49" s="14">
        <v>131.19999999999999</v>
      </c>
    </row>
    <row r="50" spans="1:4" ht="22.5" x14ac:dyDescent="0.2">
      <c r="A50" s="13">
        <v>20309</v>
      </c>
      <c r="B50" s="9" t="s">
        <v>63</v>
      </c>
      <c r="C50" s="10" t="s">
        <v>5</v>
      </c>
      <c r="D50" s="14">
        <v>196.8</v>
      </c>
    </row>
    <row r="51" spans="1:4" ht="22.5" x14ac:dyDescent="0.2">
      <c r="A51" s="13">
        <v>20310</v>
      </c>
      <c r="B51" s="9" t="s">
        <v>56</v>
      </c>
      <c r="C51" s="10" t="s">
        <v>5</v>
      </c>
      <c r="D51" s="14">
        <v>362.26</v>
      </c>
    </row>
    <row r="52" spans="1:4" x14ac:dyDescent="0.2">
      <c r="A52" s="13">
        <v>20311</v>
      </c>
      <c r="B52" s="9" t="s">
        <v>64</v>
      </c>
      <c r="C52" s="10" t="s">
        <v>16</v>
      </c>
      <c r="D52" s="14">
        <v>145.63</v>
      </c>
    </row>
    <row r="53" spans="1:4" x14ac:dyDescent="0.2">
      <c r="A53" s="13">
        <v>20312</v>
      </c>
      <c r="B53" s="9" t="s">
        <v>65</v>
      </c>
      <c r="C53" s="10" t="s">
        <v>16</v>
      </c>
      <c r="D53" s="14">
        <v>145.43</v>
      </c>
    </row>
    <row r="54" spans="1:4" x14ac:dyDescent="0.2">
      <c r="A54" s="13">
        <v>20313</v>
      </c>
      <c r="B54" s="9" t="s">
        <v>66</v>
      </c>
      <c r="C54" s="10" t="s">
        <v>16</v>
      </c>
      <c r="D54" s="14">
        <v>145.13999999999999</v>
      </c>
    </row>
    <row r="55" spans="1:4" x14ac:dyDescent="0.2">
      <c r="A55" s="13">
        <v>20314</v>
      </c>
      <c r="B55" s="9" t="s">
        <v>67</v>
      </c>
      <c r="C55" s="10" t="s">
        <v>16</v>
      </c>
      <c r="D55" s="14">
        <v>145.03</v>
      </c>
    </row>
    <row r="56" spans="1:4" ht="33.75" x14ac:dyDescent="0.2">
      <c r="A56" s="13">
        <v>20315</v>
      </c>
      <c r="B56" s="9" t="s">
        <v>68</v>
      </c>
      <c r="C56" s="10" t="s">
        <v>69</v>
      </c>
      <c r="D56" s="14">
        <v>100</v>
      </c>
    </row>
    <row r="57" spans="1:4" ht="33.75" x14ac:dyDescent="0.2">
      <c r="A57" s="13">
        <v>20316</v>
      </c>
      <c r="B57" s="9" t="s">
        <v>70</v>
      </c>
      <c r="C57" s="10" t="s">
        <v>69</v>
      </c>
      <c r="D57" s="14">
        <v>300</v>
      </c>
    </row>
    <row r="58" spans="1:4" x14ac:dyDescent="0.2">
      <c r="A58" s="13">
        <v>20400</v>
      </c>
      <c r="B58" s="9" t="s">
        <v>71</v>
      </c>
      <c r="C58" s="10" t="s">
        <v>46</v>
      </c>
      <c r="D58" s="14" t="s">
        <v>46</v>
      </c>
    </row>
    <row r="59" spans="1:4" x14ac:dyDescent="0.2">
      <c r="A59" s="13">
        <v>20401</v>
      </c>
      <c r="B59" s="9" t="s">
        <v>72</v>
      </c>
      <c r="C59" s="10" t="s">
        <v>16</v>
      </c>
      <c r="D59" s="14">
        <v>74.98</v>
      </c>
    </row>
    <row r="60" spans="1:4" x14ac:dyDescent="0.2">
      <c r="A60" s="13">
        <v>20402</v>
      </c>
      <c r="B60" s="9" t="s">
        <v>73</v>
      </c>
      <c r="C60" s="10" t="s">
        <v>16</v>
      </c>
      <c r="D60" s="14">
        <v>413.65</v>
      </c>
    </row>
    <row r="61" spans="1:4" x14ac:dyDescent="0.2">
      <c r="A61" s="13">
        <v>20403</v>
      </c>
      <c r="B61" s="9" t="s">
        <v>74</v>
      </c>
      <c r="C61" s="10" t="s">
        <v>16</v>
      </c>
      <c r="D61" s="14">
        <v>7.81</v>
      </c>
    </row>
    <row r="62" spans="1:4" x14ac:dyDescent="0.2">
      <c r="A62" s="13">
        <v>20500</v>
      </c>
      <c r="B62" s="9" t="s">
        <v>75</v>
      </c>
      <c r="C62" s="10" t="s">
        <v>46</v>
      </c>
      <c r="D62" s="14" t="s">
        <v>46</v>
      </c>
    </row>
    <row r="63" spans="1:4" x14ac:dyDescent="0.2">
      <c r="A63" s="13">
        <v>20503</v>
      </c>
      <c r="B63" s="9" t="s">
        <v>76</v>
      </c>
      <c r="C63" s="10" t="s">
        <v>16</v>
      </c>
      <c r="D63" s="14">
        <v>85.99</v>
      </c>
    </row>
    <row r="64" spans="1:4" x14ac:dyDescent="0.2">
      <c r="A64" s="13">
        <v>20504</v>
      </c>
      <c r="B64" s="9" t="s">
        <v>77</v>
      </c>
      <c r="C64" s="10" t="s">
        <v>16</v>
      </c>
      <c r="D64" s="14">
        <v>206.3</v>
      </c>
    </row>
    <row r="65" spans="1:4" x14ac:dyDescent="0.2">
      <c r="A65" s="13">
        <v>20600</v>
      </c>
      <c r="B65" s="9" t="s">
        <v>78</v>
      </c>
      <c r="C65" s="10" t="s">
        <v>46</v>
      </c>
      <c r="D65" s="14" t="s">
        <v>46</v>
      </c>
    </row>
    <row r="66" spans="1:4" x14ac:dyDescent="0.2">
      <c r="A66" s="13">
        <v>20601</v>
      </c>
      <c r="B66" s="9" t="s">
        <v>79</v>
      </c>
      <c r="C66" s="10" t="s">
        <v>80</v>
      </c>
      <c r="D66" s="14">
        <v>21.4</v>
      </c>
    </row>
    <row r="67" spans="1:4" x14ac:dyDescent="0.2">
      <c r="A67" s="13">
        <v>20602</v>
      </c>
      <c r="B67" s="9" t="s">
        <v>81</v>
      </c>
      <c r="C67" s="10" t="s">
        <v>80</v>
      </c>
      <c r="D67" s="14">
        <v>82.14</v>
      </c>
    </row>
    <row r="68" spans="1:4" x14ac:dyDescent="0.2">
      <c r="A68" s="13">
        <v>20603</v>
      </c>
      <c r="B68" s="9" t="s">
        <v>82</v>
      </c>
      <c r="C68" s="10" t="s">
        <v>80</v>
      </c>
      <c r="D68" s="14">
        <v>66.650000000000006</v>
      </c>
    </row>
    <row r="69" spans="1:4" x14ac:dyDescent="0.2">
      <c r="A69" s="13">
        <v>20604</v>
      </c>
      <c r="B69" s="9" t="s">
        <v>83</v>
      </c>
      <c r="C69" s="10" t="s">
        <v>80</v>
      </c>
      <c r="D69" s="14">
        <v>220.59</v>
      </c>
    </row>
    <row r="70" spans="1:4" x14ac:dyDescent="0.2">
      <c r="A70" s="13">
        <v>20605</v>
      </c>
      <c r="B70" s="9" t="s">
        <v>84</v>
      </c>
      <c r="C70" s="10" t="s">
        <v>80</v>
      </c>
      <c r="D70" s="14">
        <v>142.02000000000001</v>
      </c>
    </row>
    <row r="71" spans="1:4" x14ac:dyDescent="0.2">
      <c r="A71" s="13">
        <v>20606</v>
      </c>
      <c r="B71" s="9" t="s">
        <v>85</v>
      </c>
      <c r="C71" s="10" t="s">
        <v>80</v>
      </c>
      <c r="D71" s="14">
        <v>250.31</v>
      </c>
    </row>
    <row r="72" spans="1:4" x14ac:dyDescent="0.2">
      <c r="A72" s="13">
        <v>20607</v>
      </c>
      <c r="B72" s="9" t="s">
        <v>86</v>
      </c>
      <c r="C72" s="10" t="s">
        <v>80</v>
      </c>
      <c r="D72" s="14">
        <v>211.75</v>
      </c>
    </row>
    <row r="73" spans="1:4" x14ac:dyDescent="0.2">
      <c r="A73" s="13">
        <v>20608</v>
      </c>
      <c r="B73" s="9" t="s">
        <v>87</v>
      </c>
      <c r="C73" s="10" t="s">
        <v>80</v>
      </c>
      <c r="D73" s="14">
        <v>166.4</v>
      </c>
    </row>
    <row r="74" spans="1:4" x14ac:dyDescent="0.2">
      <c r="A74" s="13">
        <v>20609</v>
      </c>
      <c r="B74" s="9" t="s">
        <v>88</v>
      </c>
      <c r="C74" s="10" t="s">
        <v>80</v>
      </c>
      <c r="D74" s="14">
        <v>523.87</v>
      </c>
    </row>
    <row r="75" spans="1:4" x14ac:dyDescent="0.2">
      <c r="A75" s="13">
        <v>20610</v>
      </c>
      <c r="B75" s="9" t="s">
        <v>89</v>
      </c>
      <c r="C75" s="10" t="s">
        <v>80</v>
      </c>
      <c r="D75" s="14">
        <v>376.19</v>
      </c>
    </row>
    <row r="76" spans="1:4" x14ac:dyDescent="0.2">
      <c r="A76" s="13">
        <v>20611</v>
      </c>
      <c r="B76" s="9" t="s">
        <v>90</v>
      </c>
      <c r="C76" s="10" t="s">
        <v>80</v>
      </c>
      <c r="D76" s="14">
        <v>458.97</v>
      </c>
    </row>
    <row r="77" spans="1:4" x14ac:dyDescent="0.2">
      <c r="A77" s="13">
        <v>20613</v>
      </c>
      <c r="B77" s="9" t="s">
        <v>91</v>
      </c>
      <c r="C77" s="10" t="s">
        <v>80</v>
      </c>
      <c r="D77" s="14">
        <v>496.75</v>
      </c>
    </row>
    <row r="78" spans="1:4" x14ac:dyDescent="0.2">
      <c r="A78" s="13">
        <v>20614</v>
      </c>
      <c r="B78" s="9" t="s">
        <v>92</v>
      </c>
      <c r="C78" s="10" t="s">
        <v>80</v>
      </c>
      <c r="D78" s="14">
        <v>250.31</v>
      </c>
    </row>
    <row r="79" spans="1:4" x14ac:dyDescent="0.2">
      <c r="A79" s="13">
        <v>20615</v>
      </c>
      <c r="B79" s="9" t="s">
        <v>93</v>
      </c>
      <c r="C79" s="10" t="s">
        <v>80</v>
      </c>
      <c r="D79" s="14">
        <v>166.2</v>
      </c>
    </row>
    <row r="80" spans="1:4" x14ac:dyDescent="0.2">
      <c r="A80" s="13">
        <v>20617</v>
      </c>
      <c r="B80" s="9" t="s">
        <v>94</v>
      </c>
      <c r="C80" s="10" t="s">
        <v>80</v>
      </c>
      <c r="D80" s="14">
        <v>143.76</v>
      </c>
    </row>
    <row r="81" spans="1:4" x14ac:dyDescent="0.2">
      <c r="A81" s="13">
        <v>20618</v>
      </c>
      <c r="B81" s="9" t="s">
        <v>95</v>
      </c>
      <c r="C81" s="10" t="s">
        <v>80</v>
      </c>
      <c r="D81" s="14">
        <v>208.47</v>
      </c>
    </row>
    <row r="82" spans="1:4" x14ac:dyDescent="0.2">
      <c r="A82" s="13">
        <v>20619</v>
      </c>
      <c r="B82" s="9" t="s">
        <v>96</v>
      </c>
      <c r="C82" s="10" t="s">
        <v>80</v>
      </c>
      <c r="D82" s="14">
        <v>125.15</v>
      </c>
    </row>
    <row r="83" spans="1:4" ht="22.5" x14ac:dyDescent="0.2">
      <c r="A83" s="13">
        <v>20621</v>
      </c>
      <c r="B83" s="9" t="s">
        <v>97</v>
      </c>
      <c r="C83" s="10" t="s">
        <v>80</v>
      </c>
      <c r="D83" s="14">
        <v>1956.95</v>
      </c>
    </row>
    <row r="84" spans="1:4" ht="22.5" x14ac:dyDescent="0.2">
      <c r="A84" s="13">
        <v>20622</v>
      </c>
      <c r="B84" s="9" t="s">
        <v>98</v>
      </c>
      <c r="C84" s="10" t="s">
        <v>80</v>
      </c>
      <c r="D84" s="14">
        <v>1429.95</v>
      </c>
    </row>
    <row r="85" spans="1:4" x14ac:dyDescent="0.2">
      <c r="A85" s="1">
        <v>30000</v>
      </c>
      <c r="B85" s="2" t="s">
        <v>99</v>
      </c>
      <c r="C85" s="3"/>
      <c r="D85" s="4"/>
    </row>
    <row r="86" spans="1:4" x14ac:dyDescent="0.2">
      <c r="A86" s="13">
        <v>30100</v>
      </c>
      <c r="B86" s="9" t="s">
        <v>100</v>
      </c>
      <c r="C86" s="10" t="s">
        <v>101</v>
      </c>
      <c r="D86" s="14">
        <v>120.03</v>
      </c>
    </row>
    <row r="87" spans="1:4" ht="22.5" x14ac:dyDescent="0.2">
      <c r="A87" s="13">
        <v>30200</v>
      </c>
      <c r="B87" s="9" t="s">
        <v>102</v>
      </c>
      <c r="C87" s="10" t="s">
        <v>16</v>
      </c>
      <c r="D87" s="14">
        <v>1.37</v>
      </c>
    </row>
    <row r="88" spans="1:4" ht="22.5" x14ac:dyDescent="0.2">
      <c r="A88" s="13">
        <v>30300</v>
      </c>
      <c r="B88" s="9" t="s">
        <v>103</v>
      </c>
      <c r="C88" s="10" t="s">
        <v>16</v>
      </c>
      <c r="D88" s="14">
        <v>0.65</v>
      </c>
    </row>
    <row r="89" spans="1:4" x14ac:dyDescent="0.2">
      <c r="A89" s="13">
        <v>30400</v>
      </c>
      <c r="B89" s="9" t="s">
        <v>104</v>
      </c>
      <c r="C89" s="10" t="s">
        <v>16</v>
      </c>
      <c r="D89" s="14">
        <v>4.54</v>
      </c>
    </row>
    <row r="90" spans="1:4" ht="22.5" x14ac:dyDescent="0.2">
      <c r="A90" s="13">
        <v>30500</v>
      </c>
      <c r="B90" s="9" t="s">
        <v>105</v>
      </c>
      <c r="C90" s="10" t="s">
        <v>16</v>
      </c>
      <c r="D90" s="14">
        <v>9.7899999999999991</v>
      </c>
    </row>
    <row r="91" spans="1:4" x14ac:dyDescent="0.2">
      <c r="A91" s="13">
        <v>30600</v>
      </c>
      <c r="B91" s="9" t="s">
        <v>106</v>
      </c>
      <c r="C91" s="10" t="s">
        <v>16</v>
      </c>
      <c r="D91" s="14">
        <v>4.07</v>
      </c>
    </row>
    <row r="92" spans="1:4" ht="33.75" x14ac:dyDescent="0.2">
      <c r="A92" s="13">
        <v>30700</v>
      </c>
      <c r="B92" s="9" t="s">
        <v>107</v>
      </c>
      <c r="C92" s="10" t="s">
        <v>16</v>
      </c>
      <c r="D92" s="14">
        <v>3.15</v>
      </c>
    </row>
    <row r="93" spans="1:4" ht="33.75" x14ac:dyDescent="0.2">
      <c r="A93" s="13">
        <v>30800</v>
      </c>
      <c r="B93" s="9" t="s">
        <v>108</v>
      </c>
      <c r="C93" s="10" t="s">
        <v>16</v>
      </c>
      <c r="D93" s="14">
        <v>4.6900000000000004</v>
      </c>
    </row>
    <row r="94" spans="1:4" x14ac:dyDescent="0.2">
      <c r="A94" s="13">
        <v>30900</v>
      </c>
      <c r="B94" s="9" t="s">
        <v>109</v>
      </c>
      <c r="C94" s="10" t="s">
        <v>110</v>
      </c>
      <c r="D94" s="14">
        <v>2098.94</v>
      </c>
    </row>
    <row r="95" spans="1:4" x14ac:dyDescent="0.2">
      <c r="A95" s="13">
        <v>31000</v>
      </c>
      <c r="B95" s="9" t="s">
        <v>111</v>
      </c>
      <c r="C95" s="10" t="s">
        <v>110</v>
      </c>
      <c r="D95" s="14">
        <v>922.12</v>
      </c>
    </row>
    <row r="96" spans="1:4" ht="22.5" x14ac:dyDescent="0.2">
      <c r="A96" s="13">
        <v>31100</v>
      </c>
      <c r="B96" s="9" t="s">
        <v>112</v>
      </c>
      <c r="C96" s="10" t="s">
        <v>16</v>
      </c>
      <c r="D96" s="14">
        <v>2.67</v>
      </c>
    </row>
    <row r="97" spans="1:4" ht="22.5" x14ac:dyDescent="0.2">
      <c r="A97" s="13">
        <v>31200</v>
      </c>
      <c r="B97" s="9" t="s">
        <v>113</v>
      </c>
      <c r="C97" s="10" t="s">
        <v>16</v>
      </c>
      <c r="D97" s="14">
        <v>3.83</v>
      </c>
    </row>
    <row r="98" spans="1:4" ht="22.5" x14ac:dyDescent="0.2">
      <c r="A98" s="13">
        <v>31300</v>
      </c>
      <c r="B98" s="9" t="s">
        <v>114</v>
      </c>
      <c r="C98" s="10" t="s">
        <v>16</v>
      </c>
      <c r="D98" s="14">
        <v>0.42</v>
      </c>
    </row>
    <row r="99" spans="1:4" ht="22.5" x14ac:dyDescent="0.2">
      <c r="A99" s="13">
        <v>31400</v>
      </c>
      <c r="B99" s="9" t="s">
        <v>115</v>
      </c>
      <c r="C99" s="10" t="s">
        <v>16</v>
      </c>
      <c r="D99" s="14">
        <v>1.17</v>
      </c>
    </row>
    <row r="100" spans="1:4" ht="45" x14ac:dyDescent="0.2">
      <c r="A100" s="13">
        <v>31500</v>
      </c>
      <c r="B100" s="9" t="s">
        <v>116</v>
      </c>
      <c r="C100" s="10" t="s">
        <v>46</v>
      </c>
      <c r="D100" s="14" t="s">
        <v>46</v>
      </c>
    </row>
    <row r="101" spans="1:4" ht="45" x14ac:dyDescent="0.2">
      <c r="A101" s="13">
        <v>31501</v>
      </c>
      <c r="B101" s="9" t="s">
        <v>117</v>
      </c>
      <c r="C101" s="10" t="s">
        <v>69</v>
      </c>
      <c r="D101" s="14">
        <v>6.75</v>
      </c>
    </row>
    <row r="102" spans="1:4" ht="45" x14ac:dyDescent="0.2">
      <c r="A102" s="13">
        <v>31502</v>
      </c>
      <c r="B102" s="9" t="s">
        <v>118</v>
      </c>
      <c r="C102" s="10" t="s">
        <v>69</v>
      </c>
      <c r="D102" s="14">
        <v>6.12</v>
      </c>
    </row>
    <row r="103" spans="1:4" ht="45" x14ac:dyDescent="0.2">
      <c r="A103" s="13">
        <v>31503</v>
      </c>
      <c r="B103" s="9" t="s">
        <v>119</v>
      </c>
      <c r="C103" s="10" t="s">
        <v>69</v>
      </c>
      <c r="D103" s="14">
        <v>5.76</v>
      </c>
    </row>
    <row r="104" spans="1:4" ht="45" x14ac:dyDescent="0.2">
      <c r="A104" s="13">
        <v>31504</v>
      </c>
      <c r="B104" s="9" t="s">
        <v>120</v>
      </c>
      <c r="C104" s="10" t="s">
        <v>69</v>
      </c>
      <c r="D104" s="14">
        <v>5.49</v>
      </c>
    </row>
    <row r="105" spans="1:4" ht="45" x14ac:dyDescent="0.2">
      <c r="A105" s="13">
        <v>31505</v>
      </c>
      <c r="B105" s="9" t="s">
        <v>121</v>
      </c>
      <c r="C105" s="10" t="s">
        <v>69</v>
      </c>
      <c r="D105" s="14">
        <v>4.95</v>
      </c>
    </row>
    <row r="106" spans="1:4" ht="45" x14ac:dyDescent="0.2">
      <c r="A106" s="13">
        <v>31506</v>
      </c>
      <c r="B106" s="9" t="s">
        <v>122</v>
      </c>
      <c r="C106" s="10" t="s">
        <v>69</v>
      </c>
      <c r="D106" s="14">
        <v>4.5</v>
      </c>
    </row>
    <row r="107" spans="1:4" ht="45" x14ac:dyDescent="0.2">
      <c r="A107" s="13">
        <v>31507</v>
      </c>
      <c r="B107" s="9" t="s">
        <v>123</v>
      </c>
      <c r="C107" s="10" t="s">
        <v>69</v>
      </c>
      <c r="D107" s="14">
        <v>4.41</v>
      </c>
    </row>
    <row r="108" spans="1:4" ht="45" x14ac:dyDescent="0.2">
      <c r="A108" s="13">
        <v>31508</v>
      </c>
      <c r="B108" s="9" t="s">
        <v>124</v>
      </c>
      <c r="C108" s="10" t="s">
        <v>69</v>
      </c>
      <c r="D108" s="14">
        <v>4.32</v>
      </c>
    </row>
    <row r="109" spans="1:4" ht="56.25" x14ac:dyDescent="0.2">
      <c r="A109" s="13">
        <v>31509</v>
      </c>
      <c r="B109" s="9" t="s">
        <v>125</v>
      </c>
      <c r="C109" s="10" t="s">
        <v>69</v>
      </c>
      <c r="D109" s="14">
        <v>4.2300000000000004</v>
      </c>
    </row>
    <row r="110" spans="1:4" ht="56.25" x14ac:dyDescent="0.2">
      <c r="A110" s="13">
        <v>31600</v>
      </c>
      <c r="B110" s="9" t="s">
        <v>126</v>
      </c>
      <c r="C110" s="10" t="s">
        <v>46</v>
      </c>
      <c r="D110" s="14" t="s">
        <v>46</v>
      </c>
    </row>
    <row r="111" spans="1:4" ht="56.25" x14ac:dyDescent="0.2">
      <c r="A111" s="13">
        <v>31601</v>
      </c>
      <c r="B111" s="9" t="s">
        <v>127</v>
      </c>
      <c r="C111" s="10" t="s">
        <v>69</v>
      </c>
      <c r="D111" s="14" t="s">
        <v>128</v>
      </c>
    </row>
    <row r="112" spans="1:4" ht="56.25" x14ac:dyDescent="0.2">
      <c r="A112" s="13">
        <v>31602</v>
      </c>
      <c r="B112" s="9" t="s">
        <v>129</v>
      </c>
      <c r="C112" s="10" t="s">
        <v>69</v>
      </c>
      <c r="D112" s="14" t="s">
        <v>130</v>
      </c>
    </row>
    <row r="113" spans="1:4" ht="56.25" x14ac:dyDescent="0.2">
      <c r="A113" s="13">
        <v>31603</v>
      </c>
      <c r="B113" s="9" t="s">
        <v>131</v>
      </c>
      <c r="C113" s="10" t="s">
        <v>69</v>
      </c>
      <c r="D113" s="14" t="s">
        <v>132</v>
      </c>
    </row>
    <row r="114" spans="1:4" ht="56.25" x14ac:dyDescent="0.2">
      <c r="A114" s="13">
        <v>31604</v>
      </c>
      <c r="B114" s="9" t="s">
        <v>133</v>
      </c>
      <c r="C114" s="10" t="s">
        <v>69</v>
      </c>
      <c r="D114" s="14" t="s">
        <v>134</v>
      </c>
    </row>
    <row r="115" spans="1:4" ht="56.25" x14ac:dyDescent="0.2">
      <c r="A115" s="13">
        <v>31605</v>
      </c>
      <c r="B115" s="9" t="s">
        <v>135</v>
      </c>
      <c r="C115" s="10" t="s">
        <v>69</v>
      </c>
      <c r="D115" s="14" t="s">
        <v>136</v>
      </c>
    </row>
    <row r="116" spans="1:4" x14ac:dyDescent="0.2">
      <c r="A116" s="13">
        <v>31800</v>
      </c>
      <c r="B116" s="9" t="s">
        <v>137</v>
      </c>
      <c r="C116" s="10" t="s">
        <v>138</v>
      </c>
      <c r="D116" s="14">
        <v>3.42</v>
      </c>
    </row>
    <row r="117" spans="1:4" ht="22.5" x14ac:dyDescent="0.2">
      <c r="A117" s="13">
        <v>31900</v>
      </c>
      <c r="B117" s="9" t="s">
        <v>139</v>
      </c>
      <c r="C117" s="10" t="s">
        <v>138</v>
      </c>
      <c r="D117" s="14">
        <v>2.52</v>
      </c>
    </row>
    <row r="118" spans="1:4" x14ac:dyDescent="0.2">
      <c r="A118" s="13">
        <v>32000</v>
      </c>
      <c r="B118" s="9" t="s">
        <v>140</v>
      </c>
      <c r="C118" s="10" t="s">
        <v>5</v>
      </c>
      <c r="D118" s="14">
        <v>0.39</v>
      </c>
    </row>
    <row r="119" spans="1:4" x14ac:dyDescent="0.2">
      <c r="A119" s="13">
        <v>32001</v>
      </c>
      <c r="B119" s="9" t="s">
        <v>141</v>
      </c>
      <c r="C119" s="10" t="s">
        <v>5</v>
      </c>
      <c r="D119" s="14">
        <v>1.81</v>
      </c>
    </row>
    <row r="120" spans="1:4" x14ac:dyDescent="0.2">
      <c r="A120" s="13">
        <v>32002</v>
      </c>
      <c r="B120" s="9" t="s">
        <v>142</v>
      </c>
      <c r="C120" s="10" t="s">
        <v>5</v>
      </c>
      <c r="D120" s="14">
        <v>0.77</v>
      </c>
    </row>
    <row r="121" spans="1:4" x14ac:dyDescent="0.2">
      <c r="A121" s="13">
        <v>32003</v>
      </c>
      <c r="B121" s="9" t="s">
        <v>143</v>
      </c>
      <c r="C121" s="10" t="s">
        <v>5</v>
      </c>
      <c r="D121" s="14">
        <v>4.3</v>
      </c>
    </row>
    <row r="122" spans="1:4" x14ac:dyDescent="0.2">
      <c r="A122" s="13">
        <v>32004</v>
      </c>
      <c r="B122" s="9" t="s">
        <v>144</v>
      </c>
      <c r="C122" s="10" t="s">
        <v>13</v>
      </c>
      <c r="D122" s="14">
        <v>12.9</v>
      </c>
    </row>
    <row r="123" spans="1:4" ht="33.75" x14ac:dyDescent="0.2">
      <c r="A123" s="13">
        <v>32200</v>
      </c>
      <c r="B123" s="9" t="s">
        <v>145</v>
      </c>
      <c r="C123" s="10" t="s">
        <v>37</v>
      </c>
      <c r="D123" s="14">
        <v>37.590000000000003</v>
      </c>
    </row>
    <row r="124" spans="1:4" x14ac:dyDescent="0.2">
      <c r="A124" s="13">
        <v>32300</v>
      </c>
      <c r="B124" s="9" t="s">
        <v>146</v>
      </c>
      <c r="C124" s="10" t="s">
        <v>5</v>
      </c>
      <c r="D124" s="14">
        <v>1.62</v>
      </c>
    </row>
    <row r="125" spans="1:4" x14ac:dyDescent="0.2">
      <c r="A125" s="13">
        <v>32400</v>
      </c>
      <c r="B125" s="9" t="s">
        <v>147</v>
      </c>
      <c r="C125" s="10" t="s">
        <v>37</v>
      </c>
      <c r="D125" s="14">
        <v>400.37</v>
      </c>
    </row>
    <row r="126" spans="1:4" x14ac:dyDescent="0.2">
      <c r="A126" s="13">
        <v>32500</v>
      </c>
      <c r="B126" s="9" t="s">
        <v>148</v>
      </c>
      <c r="C126" s="10" t="s">
        <v>37</v>
      </c>
      <c r="D126" s="14">
        <v>400.37</v>
      </c>
    </row>
    <row r="127" spans="1:4" x14ac:dyDescent="0.2">
      <c r="A127" s="13">
        <v>32600</v>
      </c>
      <c r="B127" s="9" t="s">
        <v>149</v>
      </c>
      <c r="C127" s="10" t="s">
        <v>37</v>
      </c>
      <c r="D127" s="14">
        <v>400.37</v>
      </c>
    </row>
    <row r="128" spans="1:4" x14ac:dyDescent="0.2">
      <c r="A128" s="13">
        <v>32700</v>
      </c>
      <c r="B128" s="9" t="s">
        <v>150</v>
      </c>
      <c r="C128" s="10" t="s">
        <v>37</v>
      </c>
      <c r="D128" s="14">
        <v>253.45</v>
      </c>
    </row>
    <row r="129" spans="1:4" x14ac:dyDescent="0.2">
      <c r="A129" s="13">
        <v>32900</v>
      </c>
      <c r="B129" s="9" t="s">
        <v>151</v>
      </c>
      <c r="C129" s="10" t="s">
        <v>37</v>
      </c>
      <c r="D129" s="14">
        <v>157.88</v>
      </c>
    </row>
    <row r="130" spans="1:4" x14ac:dyDescent="0.2">
      <c r="A130" s="13">
        <v>33000</v>
      </c>
      <c r="B130" s="9" t="s">
        <v>152</v>
      </c>
      <c r="C130" s="10" t="s">
        <v>37</v>
      </c>
      <c r="D130" s="14">
        <v>111.13</v>
      </c>
    </row>
    <row r="131" spans="1:4" x14ac:dyDescent="0.2">
      <c r="A131" s="13">
        <v>33100</v>
      </c>
      <c r="B131" s="9" t="s">
        <v>153</v>
      </c>
      <c r="C131" s="10" t="s">
        <v>37</v>
      </c>
      <c r="D131" s="14">
        <v>19.95</v>
      </c>
    </row>
    <row r="132" spans="1:4" x14ac:dyDescent="0.2">
      <c r="A132" s="13">
        <v>33200</v>
      </c>
      <c r="B132" s="9" t="s">
        <v>154</v>
      </c>
      <c r="C132" s="10" t="s">
        <v>37</v>
      </c>
      <c r="D132" s="14">
        <v>28.59</v>
      </c>
    </row>
    <row r="133" spans="1:4" ht="22.5" x14ac:dyDescent="0.2">
      <c r="A133" s="13">
        <v>33300</v>
      </c>
      <c r="B133" s="9" t="s">
        <v>155</v>
      </c>
      <c r="C133" s="10" t="s">
        <v>37</v>
      </c>
      <c r="D133" s="14">
        <v>65.599999999999994</v>
      </c>
    </row>
    <row r="134" spans="1:4" x14ac:dyDescent="0.2">
      <c r="A134" s="13">
        <v>33500</v>
      </c>
      <c r="B134" s="9" t="s">
        <v>156</v>
      </c>
      <c r="C134" s="10" t="s">
        <v>37</v>
      </c>
      <c r="D134" s="14">
        <v>44.09</v>
      </c>
    </row>
    <row r="135" spans="1:4" x14ac:dyDescent="0.2">
      <c r="A135" s="13">
        <v>33600</v>
      </c>
      <c r="B135" s="9" t="s">
        <v>157</v>
      </c>
      <c r="C135" s="10" t="s">
        <v>37</v>
      </c>
      <c r="D135" s="14">
        <v>57.51</v>
      </c>
    </row>
    <row r="136" spans="1:4" x14ac:dyDescent="0.2">
      <c r="A136" s="13">
        <v>33800</v>
      </c>
      <c r="B136" s="9" t="s">
        <v>158</v>
      </c>
      <c r="C136" s="10" t="s">
        <v>37</v>
      </c>
      <c r="D136" s="14">
        <v>51.66</v>
      </c>
    </row>
    <row r="137" spans="1:4" x14ac:dyDescent="0.2">
      <c r="A137" s="13">
        <v>33900</v>
      </c>
      <c r="B137" s="9" t="s">
        <v>159</v>
      </c>
      <c r="C137" s="10" t="s">
        <v>37</v>
      </c>
      <c r="D137" s="14">
        <v>94.23</v>
      </c>
    </row>
    <row r="138" spans="1:4" x14ac:dyDescent="0.2">
      <c r="A138" s="13">
        <v>34000</v>
      </c>
      <c r="B138" s="9" t="s">
        <v>160</v>
      </c>
      <c r="C138" s="10" t="s">
        <v>37</v>
      </c>
      <c r="D138" s="14">
        <v>60.58</v>
      </c>
    </row>
    <row r="139" spans="1:4" x14ac:dyDescent="0.2">
      <c r="A139" s="13">
        <v>34100</v>
      </c>
      <c r="B139" s="9" t="s">
        <v>161</v>
      </c>
      <c r="C139" s="10" t="s">
        <v>37</v>
      </c>
      <c r="D139" s="14">
        <v>19.53</v>
      </c>
    </row>
    <row r="140" spans="1:4" x14ac:dyDescent="0.2">
      <c r="A140" s="13">
        <v>34300</v>
      </c>
      <c r="B140" s="9" t="s">
        <v>162</v>
      </c>
      <c r="C140" s="10" t="s">
        <v>37</v>
      </c>
      <c r="D140" s="14">
        <v>22.1</v>
      </c>
    </row>
    <row r="141" spans="1:4" x14ac:dyDescent="0.2">
      <c r="A141" s="13">
        <v>34400</v>
      </c>
      <c r="B141" s="9" t="s">
        <v>163</v>
      </c>
      <c r="C141" s="10" t="s">
        <v>37</v>
      </c>
      <c r="D141" s="14">
        <v>22.06</v>
      </c>
    </row>
    <row r="142" spans="1:4" x14ac:dyDescent="0.2">
      <c r="A142" s="13">
        <v>34600</v>
      </c>
      <c r="B142" s="9" t="s">
        <v>164</v>
      </c>
      <c r="C142" s="10" t="s">
        <v>37</v>
      </c>
      <c r="D142" s="14">
        <v>35.96</v>
      </c>
    </row>
    <row r="143" spans="1:4" x14ac:dyDescent="0.2">
      <c r="A143" s="13">
        <v>34700</v>
      </c>
      <c r="B143" s="9" t="s">
        <v>165</v>
      </c>
      <c r="C143" s="10" t="s">
        <v>37</v>
      </c>
      <c r="D143" s="14">
        <v>72.849999999999994</v>
      </c>
    </row>
    <row r="144" spans="1:4" x14ac:dyDescent="0.2">
      <c r="A144" s="13">
        <v>35000</v>
      </c>
      <c r="B144" s="9" t="s">
        <v>166</v>
      </c>
      <c r="C144" s="10" t="s">
        <v>37</v>
      </c>
      <c r="D144" s="14">
        <v>46.03</v>
      </c>
    </row>
    <row r="145" spans="1:4" x14ac:dyDescent="0.2">
      <c r="A145" s="13">
        <v>35100</v>
      </c>
      <c r="B145" s="9" t="s">
        <v>167</v>
      </c>
      <c r="C145" s="10" t="s">
        <v>37</v>
      </c>
      <c r="D145" s="14">
        <v>52.5</v>
      </c>
    </row>
    <row r="146" spans="1:4" ht="22.5" x14ac:dyDescent="0.2">
      <c r="A146" s="13">
        <v>35200</v>
      </c>
      <c r="B146" s="9" t="s">
        <v>168</v>
      </c>
      <c r="C146" s="10" t="s">
        <v>5</v>
      </c>
      <c r="D146" s="14">
        <v>7.52</v>
      </c>
    </row>
    <row r="147" spans="1:4" ht="22.5" x14ac:dyDescent="0.2">
      <c r="A147" s="13">
        <v>35201</v>
      </c>
      <c r="B147" s="9" t="s">
        <v>169</v>
      </c>
      <c r="C147" s="10" t="s">
        <v>5</v>
      </c>
      <c r="D147" s="14">
        <v>10.39</v>
      </c>
    </row>
    <row r="148" spans="1:4" ht="22.5" x14ac:dyDescent="0.2">
      <c r="A148" s="13">
        <v>35202</v>
      </c>
      <c r="B148" s="9" t="s">
        <v>170</v>
      </c>
      <c r="C148" s="10" t="s">
        <v>5</v>
      </c>
      <c r="D148" s="14">
        <v>10.27</v>
      </c>
    </row>
    <row r="149" spans="1:4" ht="22.5" x14ac:dyDescent="0.2">
      <c r="A149" s="13">
        <v>35203</v>
      </c>
      <c r="B149" s="9" t="s">
        <v>171</v>
      </c>
      <c r="C149" s="10" t="s">
        <v>5</v>
      </c>
      <c r="D149" s="14">
        <v>14.19</v>
      </c>
    </row>
    <row r="150" spans="1:4" x14ac:dyDescent="0.2">
      <c r="A150" s="13">
        <v>35317</v>
      </c>
      <c r="B150" s="9" t="s">
        <v>778</v>
      </c>
      <c r="C150" s="10" t="s">
        <v>5</v>
      </c>
      <c r="D150" s="14">
        <v>5463.54</v>
      </c>
    </row>
    <row r="151" spans="1:4" x14ac:dyDescent="0.2">
      <c r="A151" s="13">
        <v>35318</v>
      </c>
      <c r="B151" s="9" t="s">
        <v>779</v>
      </c>
      <c r="C151" s="10" t="s">
        <v>5</v>
      </c>
      <c r="D151" s="14">
        <v>4565.21</v>
      </c>
    </row>
    <row r="152" spans="1:4" x14ac:dyDescent="0.2">
      <c r="A152" s="13">
        <v>35401</v>
      </c>
      <c r="B152" s="9" t="s">
        <v>172</v>
      </c>
      <c r="C152" s="10" t="s">
        <v>37</v>
      </c>
      <c r="D152" s="14">
        <v>44.65</v>
      </c>
    </row>
    <row r="153" spans="1:4" x14ac:dyDescent="0.2">
      <c r="A153" s="13">
        <v>35402</v>
      </c>
      <c r="B153" s="9" t="s">
        <v>173</v>
      </c>
      <c r="C153" s="10" t="s">
        <v>37</v>
      </c>
      <c r="D153" s="14">
        <v>104.08</v>
      </c>
    </row>
    <row r="154" spans="1:4" x14ac:dyDescent="0.2">
      <c r="A154" s="13">
        <v>35403</v>
      </c>
      <c r="B154" s="9" t="s">
        <v>174</v>
      </c>
      <c r="C154" s="10" t="s">
        <v>37</v>
      </c>
      <c r="D154" s="14">
        <v>140.52000000000001</v>
      </c>
    </row>
    <row r="155" spans="1:4" x14ac:dyDescent="0.2">
      <c r="A155" s="13">
        <v>35404</v>
      </c>
      <c r="B155" s="9" t="s">
        <v>175</v>
      </c>
      <c r="C155" s="10" t="s">
        <v>37</v>
      </c>
      <c r="D155" s="14">
        <v>105.08</v>
      </c>
    </row>
    <row r="156" spans="1:4" x14ac:dyDescent="0.2">
      <c r="A156" s="13">
        <v>35405</v>
      </c>
      <c r="B156" s="9" t="s">
        <v>176</v>
      </c>
      <c r="C156" s="10" t="s">
        <v>37</v>
      </c>
      <c r="D156" s="14">
        <v>111.41</v>
      </c>
    </row>
    <row r="157" spans="1:4" x14ac:dyDescent="0.2">
      <c r="A157" s="13">
        <v>35406</v>
      </c>
      <c r="B157" s="9" t="s">
        <v>177</v>
      </c>
      <c r="C157" s="10" t="s">
        <v>37</v>
      </c>
      <c r="D157" s="14">
        <v>175.53</v>
      </c>
    </row>
    <row r="158" spans="1:4" x14ac:dyDescent="0.2">
      <c r="A158" s="13">
        <v>35407</v>
      </c>
      <c r="B158" s="9" t="s">
        <v>178</v>
      </c>
      <c r="C158" s="10" t="s">
        <v>37</v>
      </c>
      <c r="D158" s="14">
        <v>84.57</v>
      </c>
    </row>
    <row r="159" spans="1:4" x14ac:dyDescent="0.2">
      <c r="A159" s="13">
        <v>35408</v>
      </c>
      <c r="B159" s="9" t="s">
        <v>179</v>
      </c>
      <c r="C159" s="10" t="s">
        <v>37</v>
      </c>
      <c r="D159" s="14">
        <v>116.42</v>
      </c>
    </row>
    <row r="160" spans="1:4" x14ac:dyDescent="0.2">
      <c r="A160" s="13">
        <v>35409</v>
      </c>
      <c r="B160" s="9" t="s">
        <v>180</v>
      </c>
      <c r="C160" s="10" t="s">
        <v>37</v>
      </c>
      <c r="D160" s="14">
        <v>150.65</v>
      </c>
    </row>
    <row r="161" spans="1:4" x14ac:dyDescent="0.2">
      <c r="A161" s="13">
        <v>35410</v>
      </c>
      <c r="B161" s="9" t="s">
        <v>181</v>
      </c>
      <c r="C161" s="10" t="s">
        <v>37</v>
      </c>
      <c r="D161" s="14">
        <v>85.57</v>
      </c>
    </row>
    <row r="162" spans="1:4" x14ac:dyDescent="0.2">
      <c r="A162" s="13">
        <v>35411</v>
      </c>
      <c r="B162" s="9" t="s">
        <v>182</v>
      </c>
      <c r="C162" s="10" t="s">
        <v>37</v>
      </c>
      <c r="D162" s="14">
        <v>117.8</v>
      </c>
    </row>
    <row r="163" spans="1:4" x14ac:dyDescent="0.2">
      <c r="A163" s="13">
        <v>35412</v>
      </c>
      <c r="B163" s="9" t="s">
        <v>183</v>
      </c>
      <c r="C163" s="10" t="s">
        <v>37</v>
      </c>
      <c r="D163" s="14">
        <v>154.38</v>
      </c>
    </row>
    <row r="164" spans="1:4" x14ac:dyDescent="0.2">
      <c r="A164" s="1">
        <v>40000</v>
      </c>
      <c r="B164" s="2" t="s">
        <v>184</v>
      </c>
      <c r="C164" s="3"/>
      <c r="D164" s="4"/>
    </row>
    <row r="165" spans="1:4" ht="22.5" x14ac:dyDescent="0.2">
      <c r="A165" s="13">
        <v>40100</v>
      </c>
      <c r="B165" s="9" t="s">
        <v>185</v>
      </c>
      <c r="C165" s="10" t="s">
        <v>186</v>
      </c>
      <c r="D165" s="14">
        <v>48.84</v>
      </c>
    </row>
    <row r="166" spans="1:4" ht="22.5" x14ac:dyDescent="0.2">
      <c r="A166" s="13">
        <v>40200</v>
      </c>
      <c r="B166" s="9" t="s">
        <v>187</v>
      </c>
      <c r="C166" s="10" t="s">
        <v>186</v>
      </c>
      <c r="D166" s="14">
        <v>56.98</v>
      </c>
    </row>
    <row r="167" spans="1:4" ht="22.5" x14ac:dyDescent="0.2">
      <c r="A167" s="13">
        <v>40300</v>
      </c>
      <c r="B167" s="9" t="s">
        <v>188</v>
      </c>
      <c r="C167" s="10" t="s">
        <v>186</v>
      </c>
      <c r="D167" s="14">
        <v>65.12</v>
      </c>
    </row>
    <row r="168" spans="1:4" ht="22.5" x14ac:dyDescent="0.2">
      <c r="A168" s="13">
        <v>40400</v>
      </c>
      <c r="B168" s="9" t="s">
        <v>189</v>
      </c>
      <c r="C168" s="10" t="s">
        <v>186</v>
      </c>
      <c r="D168" s="14">
        <v>9.2899999999999991</v>
      </c>
    </row>
    <row r="169" spans="1:4" ht="22.5" x14ac:dyDescent="0.2">
      <c r="A169" s="13">
        <v>40500</v>
      </c>
      <c r="B169" s="9" t="s">
        <v>190</v>
      </c>
      <c r="C169" s="10" t="s">
        <v>186</v>
      </c>
      <c r="D169" s="14">
        <v>11.15</v>
      </c>
    </row>
    <row r="170" spans="1:4" x14ac:dyDescent="0.2">
      <c r="A170" s="13">
        <v>40600</v>
      </c>
      <c r="B170" s="9" t="s">
        <v>191</v>
      </c>
      <c r="C170" s="10" t="s">
        <v>186</v>
      </c>
      <c r="D170" s="14">
        <v>81.400000000000006</v>
      </c>
    </row>
    <row r="171" spans="1:4" x14ac:dyDescent="0.2">
      <c r="A171" s="13">
        <v>40700</v>
      </c>
      <c r="B171" s="9" t="s">
        <v>192</v>
      </c>
      <c r="C171" s="10" t="s">
        <v>186</v>
      </c>
      <c r="D171" s="14">
        <v>5.65</v>
      </c>
    </row>
    <row r="172" spans="1:4" x14ac:dyDescent="0.2">
      <c r="A172" s="13">
        <v>40800</v>
      </c>
      <c r="B172" s="9" t="s">
        <v>193</v>
      </c>
      <c r="C172" s="10" t="s">
        <v>186</v>
      </c>
      <c r="D172" s="14">
        <v>10.23</v>
      </c>
    </row>
    <row r="173" spans="1:4" ht="22.5" x14ac:dyDescent="0.2">
      <c r="A173" s="13">
        <v>40900</v>
      </c>
      <c r="B173" s="9" t="s">
        <v>194</v>
      </c>
      <c r="C173" s="10" t="s">
        <v>186</v>
      </c>
      <c r="D173" s="14">
        <v>10.23</v>
      </c>
    </row>
    <row r="174" spans="1:4" ht="22.5" x14ac:dyDescent="0.2">
      <c r="A174" s="13">
        <v>41100</v>
      </c>
      <c r="B174" s="9" t="s">
        <v>195</v>
      </c>
      <c r="C174" s="10" t="s">
        <v>186</v>
      </c>
      <c r="D174" s="14">
        <v>19.62</v>
      </c>
    </row>
    <row r="175" spans="1:4" x14ac:dyDescent="0.2">
      <c r="A175" s="13">
        <v>41500</v>
      </c>
      <c r="B175" s="9" t="s">
        <v>196</v>
      </c>
      <c r="C175" s="10" t="s">
        <v>186</v>
      </c>
      <c r="D175" s="14">
        <v>9.81</v>
      </c>
    </row>
    <row r="176" spans="1:4" ht="33.75" x14ac:dyDescent="0.2">
      <c r="A176" s="13">
        <v>43100</v>
      </c>
      <c r="B176" s="9" t="s">
        <v>197</v>
      </c>
      <c r="C176" s="10" t="s">
        <v>186</v>
      </c>
      <c r="D176" s="14">
        <v>19.62</v>
      </c>
    </row>
    <row r="177" spans="1:4" x14ac:dyDescent="0.2">
      <c r="A177" s="13">
        <v>43200</v>
      </c>
      <c r="B177" s="9" t="s">
        <v>198</v>
      </c>
      <c r="C177" s="10" t="s">
        <v>186</v>
      </c>
      <c r="D177" s="14">
        <v>5.19</v>
      </c>
    </row>
    <row r="178" spans="1:4" ht="22.5" x14ac:dyDescent="0.2">
      <c r="A178" s="13">
        <v>43300</v>
      </c>
      <c r="B178" s="9" t="s">
        <v>199</v>
      </c>
      <c r="C178" s="10" t="s">
        <v>13</v>
      </c>
      <c r="D178" s="14">
        <v>1.25</v>
      </c>
    </row>
    <row r="179" spans="1:4" ht="22.5" x14ac:dyDescent="0.2">
      <c r="A179" s="13">
        <v>43310</v>
      </c>
      <c r="B179" s="9" t="s">
        <v>200</v>
      </c>
      <c r="C179" s="10" t="s">
        <v>5</v>
      </c>
      <c r="D179" s="14">
        <v>146.87</v>
      </c>
    </row>
    <row r="180" spans="1:4" ht="22.5" x14ac:dyDescent="0.2">
      <c r="A180" s="13">
        <v>43311</v>
      </c>
      <c r="B180" s="9" t="s">
        <v>201</v>
      </c>
      <c r="C180" s="10" t="s">
        <v>5</v>
      </c>
      <c r="D180" s="14">
        <v>366.35</v>
      </c>
    </row>
    <row r="181" spans="1:4" ht="22.5" x14ac:dyDescent="0.2">
      <c r="A181" s="13">
        <v>43312</v>
      </c>
      <c r="B181" s="9" t="s">
        <v>202</v>
      </c>
      <c r="C181" s="10" t="s">
        <v>5</v>
      </c>
      <c r="D181" s="14">
        <v>457.94</v>
      </c>
    </row>
    <row r="182" spans="1:4" ht="22.5" x14ac:dyDescent="0.2">
      <c r="A182" s="13">
        <v>43313</v>
      </c>
      <c r="B182" s="9" t="s">
        <v>203</v>
      </c>
      <c r="C182" s="10" t="s">
        <v>5</v>
      </c>
      <c r="D182" s="14">
        <v>549.53</v>
      </c>
    </row>
    <row r="183" spans="1:4" ht="22.5" x14ac:dyDescent="0.2">
      <c r="A183" s="13">
        <v>43314</v>
      </c>
      <c r="B183" s="9" t="s">
        <v>204</v>
      </c>
      <c r="C183" s="10" t="s">
        <v>5</v>
      </c>
      <c r="D183" s="14">
        <v>641.12</v>
      </c>
    </row>
    <row r="184" spans="1:4" x14ac:dyDescent="0.2">
      <c r="A184" s="13">
        <v>43500</v>
      </c>
      <c r="B184" s="9" t="s">
        <v>205</v>
      </c>
      <c r="C184" s="10" t="s">
        <v>13</v>
      </c>
      <c r="D184" s="14">
        <v>4.07</v>
      </c>
    </row>
    <row r="185" spans="1:4" x14ac:dyDescent="0.2">
      <c r="A185" s="13">
        <v>46000</v>
      </c>
      <c r="B185" s="9" t="s">
        <v>206</v>
      </c>
      <c r="C185" s="10" t="s">
        <v>207</v>
      </c>
      <c r="D185" s="14">
        <v>1.73</v>
      </c>
    </row>
    <row r="186" spans="1:4" x14ac:dyDescent="0.2">
      <c r="A186" s="1">
        <v>50000</v>
      </c>
      <c r="B186" s="2" t="s">
        <v>208</v>
      </c>
      <c r="C186" s="3"/>
      <c r="D186" s="4"/>
    </row>
    <row r="187" spans="1:4" x14ac:dyDescent="0.2">
      <c r="A187" s="13">
        <v>50100</v>
      </c>
      <c r="B187" s="9" t="s">
        <v>209</v>
      </c>
      <c r="C187" s="10" t="s">
        <v>16</v>
      </c>
      <c r="D187" s="14">
        <v>6.98</v>
      </c>
    </row>
    <row r="188" spans="1:4" x14ac:dyDescent="0.2">
      <c r="A188" s="13">
        <v>50200</v>
      </c>
      <c r="B188" s="9" t="s">
        <v>210</v>
      </c>
      <c r="C188" s="10" t="s">
        <v>13</v>
      </c>
      <c r="D188" s="14">
        <v>11.96</v>
      </c>
    </row>
    <row r="189" spans="1:4" ht="22.5" x14ac:dyDescent="0.2">
      <c r="A189" s="13">
        <v>50300</v>
      </c>
      <c r="B189" s="9" t="s">
        <v>211</v>
      </c>
      <c r="C189" s="10" t="s">
        <v>13</v>
      </c>
      <c r="D189" s="14">
        <v>17.649999999999999</v>
      </c>
    </row>
    <row r="190" spans="1:4" ht="22.5" x14ac:dyDescent="0.2">
      <c r="A190" s="13">
        <v>50400</v>
      </c>
      <c r="B190" s="9" t="s">
        <v>212</v>
      </c>
      <c r="C190" s="10" t="s">
        <v>13</v>
      </c>
      <c r="D190" s="14">
        <v>15.21</v>
      </c>
    </row>
    <row r="191" spans="1:4" x14ac:dyDescent="0.2">
      <c r="A191" s="13">
        <v>50500</v>
      </c>
      <c r="B191" s="9" t="s">
        <v>213</v>
      </c>
      <c r="C191" s="10" t="s">
        <v>13</v>
      </c>
      <c r="D191" s="14">
        <v>3.2</v>
      </c>
    </row>
    <row r="192" spans="1:4" ht="22.5" x14ac:dyDescent="0.2">
      <c r="A192" s="13">
        <v>50600</v>
      </c>
      <c r="B192" s="9" t="s">
        <v>214</v>
      </c>
      <c r="C192" s="10" t="s">
        <v>186</v>
      </c>
      <c r="D192" s="14">
        <v>152.44</v>
      </c>
    </row>
    <row r="193" spans="1:4" x14ac:dyDescent="0.2">
      <c r="A193" s="13">
        <v>50700</v>
      </c>
      <c r="B193" s="9" t="s">
        <v>215</v>
      </c>
      <c r="C193" s="10" t="s">
        <v>13</v>
      </c>
      <c r="D193" s="14">
        <v>2.23</v>
      </c>
    </row>
    <row r="194" spans="1:4" ht="22.5" x14ac:dyDescent="0.2">
      <c r="A194" s="13">
        <v>50800</v>
      </c>
      <c r="B194" s="9" t="s">
        <v>216</v>
      </c>
      <c r="C194" s="10" t="s">
        <v>16</v>
      </c>
      <c r="D194" s="14">
        <v>18.79</v>
      </c>
    </row>
    <row r="195" spans="1:4" ht="22.5" x14ac:dyDescent="0.2">
      <c r="A195" s="13">
        <v>50900</v>
      </c>
      <c r="B195" s="9" t="s">
        <v>217</v>
      </c>
      <c r="C195" s="10" t="s">
        <v>16</v>
      </c>
      <c r="D195" s="14">
        <v>32.47</v>
      </c>
    </row>
    <row r="196" spans="1:4" ht="22.5" x14ac:dyDescent="0.2">
      <c r="A196" s="13">
        <v>51000</v>
      </c>
      <c r="B196" s="9" t="s">
        <v>218</v>
      </c>
      <c r="C196" s="10" t="s">
        <v>13</v>
      </c>
      <c r="D196" s="14">
        <v>17.71</v>
      </c>
    </row>
    <row r="197" spans="1:4" ht="22.5" x14ac:dyDescent="0.2">
      <c r="A197" s="13">
        <v>51100</v>
      </c>
      <c r="B197" s="9" t="s">
        <v>219</v>
      </c>
      <c r="C197" s="10" t="s">
        <v>13</v>
      </c>
      <c r="D197" s="14">
        <v>13.69</v>
      </c>
    </row>
    <row r="198" spans="1:4" ht="22.5" x14ac:dyDescent="0.2">
      <c r="A198" s="13">
        <v>51300</v>
      </c>
      <c r="B198" s="9" t="s">
        <v>220</v>
      </c>
      <c r="C198" s="10" t="s">
        <v>186</v>
      </c>
      <c r="D198" s="14">
        <v>363.14</v>
      </c>
    </row>
    <row r="199" spans="1:4" ht="22.5" x14ac:dyDescent="0.2">
      <c r="A199" s="13">
        <v>51400</v>
      </c>
      <c r="B199" s="9" t="s">
        <v>221</v>
      </c>
      <c r="C199" s="10" t="s">
        <v>46</v>
      </c>
      <c r="D199" s="14" t="s">
        <v>46</v>
      </c>
    </row>
    <row r="200" spans="1:4" ht="22.5" x14ac:dyDescent="0.2">
      <c r="A200" s="23">
        <v>51401</v>
      </c>
      <c r="B200" s="11" t="s">
        <v>222</v>
      </c>
      <c r="C200" s="12" t="s">
        <v>16</v>
      </c>
      <c r="D200" s="24">
        <v>38.11</v>
      </c>
    </row>
    <row r="201" spans="1:4" ht="22.5" x14ac:dyDescent="0.2">
      <c r="A201" s="23">
        <v>51402</v>
      </c>
      <c r="B201" s="11" t="s">
        <v>223</v>
      </c>
      <c r="C201" s="12" t="s">
        <v>16</v>
      </c>
      <c r="D201" s="24">
        <v>39.35</v>
      </c>
    </row>
    <row r="202" spans="1:4" ht="22.5" x14ac:dyDescent="0.2">
      <c r="A202" s="13">
        <v>51403</v>
      </c>
      <c r="B202" s="9" t="s">
        <v>224</v>
      </c>
      <c r="C202" s="10" t="s">
        <v>16</v>
      </c>
      <c r="D202" s="14">
        <v>49.1</v>
      </c>
    </row>
    <row r="203" spans="1:4" ht="33.75" x14ac:dyDescent="0.2">
      <c r="A203" s="13">
        <v>51404</v>
      </c>
      <c r="B203" s="9" t="s">
        <v>225</v>
      </c>
      <c r="C203" s="10" t="s">
        <v>13</v>
      </c>
      <c r="D203" s="14">
        <v>242.73</v>
      </c>
    </row>
    <row r="204" spans="1:4" ht="33.75" x14ac:dyDescent="0.2">
      <c r="A204" s="13">
        <v>51405</v>
      </c>
      <c r="B204" s="9" t="s">
        <v>226</v>
      </c>
      <c r="C204" s="10" t="s">
        <v>13</v>
      </c>
      <c r="D204" s="14">
        <v>242.73</v>
      </c>
    </row>
    <row r="205" spans="1:4" ht="33.75" x14ac:dyDescent="0.2">
      <c r="A205" s="13">
        <v>51406</v>
      </c>
      <c r="B205" s="9" t="s">
        <v>227</v>
      </c>
      <c r="C205" s="10" t="s">
        <v>13</v>
      </c>
      <c r="D205" s="14">
        <v>242.73</v>
      </c>
    </row>
    <row r="206" spans="1:4" ht="22.5" x14ac:dyDescent="0.2">
      <c r="A206" s="13">
        <v>51600</v>
      </c>
      <c r="B206" s="9" t="s">
        <v>228</v>
      </c>
      <c r="C206" s="10" t="s">
        <v>16</v>
      </c>
      <c r="D206" s="14">
        <v>22.56</v>
      </c>
    </row>
    <row r="207" spans="1:4" x14ac:dyDescent="0.2">
      <c r="A207" s="13">
        <v>51700</v>
      </c>
      <c r="B207" s="9" t="s">
        <v>229</v>
      </c>
      <c r="C207" s="10" t="s">
        <v>16</v>
      </c>
      <c r="D207" s="14">
        <v>25.18</v>
      </c>
    </row>
    <row r="208" spans="1:4" ht="22.5" x14ac:dyDescent="0.2">
      <c r="A208" s="13">
        <v>51800</v>
      </c>
      <c r="B208" s="9" t="s">
        <v>230</v>
      </c>
      <c r="C208" s="10" t="s">
        <v>5</v>
      </c>
      <c r="D208" s="14">
        <v>26.9</v>
      </c>
    </row>
    <row r="209" spans="1:4" x14ac:dyDescent="0.2">
      <c r="A209" s="13">
        <v>51900</v>
      </c>
      <c r="B209" s="9" t="s">
        <v>231</v>
      </c>
      <c r="C209" s="10" t="s">
        <v>46</v>
      </c>
      <c r="D209" s="14" t="s">
        <v>46</v>
      </c>
    </row>
    <row r="210" spans="1:4" x14ac:dyDescent="0.2">
      <c r="A210" s="13">
        <v>51901</v>
      </c>
      <c r="B210" s="9" t="s">
        <v>232</v>
      </c>
      <c r="C210" s="10" t="s">
        <v>186</v>
      </c>
      <c r="D210" s="14">
        <v>437.47</v>
      </c>
    </row>
    <row r="211" spans="1:4" x14ac:dyDescent="0.2">
      <c r="A211" s="13">
        <v>51902</v>
      </c>
      <c r="B211" s="9" t="s">
        <v>233</v>
      </c>
      <c r="C211" s="10" t="s">
        <v>186</v>
      </c>
      <c r="D211" s="14">
        <v>425.19</v>
      </c>
    </row>
    <row r="212" spans="1:4" x14ac:dyDescent="0.2">
      <c r="A212" s="13">
        <v>52000</v>
      </c>
      <c r="B212" s="9" t="s">
        <v>234</v>
      </c>
      <c r="C212" s="10" t="s">
        <v>186</v>
      </c>
      <c r="D212" s="14">
        <v>152.25</v>
      </c>
    </row>
    <row r="213" spans="1:4" x14ac:dyDescent="0.2">
      <c r="A213" s="13">
        <v>52100</v>
      </c>
      <c r="B213" s="9" t="s">
        <v>235</v>
      </c>
      <c r="C213" s="10" t="s">
        <v>46</v>
      </c>
      <c r="D213" s="14" t="s">
        <v>46</v>
      </c>
    </row>
    <row r="214" spans="1:4" x14ac:dyDescent="0.2">
      <c r="A214" s="13">
        <v>52101</v>
      </c>
      <c r="B214" s="9" t="s">
        <v>235</v>
      </c>
      <c r="C214" s="10" t="s">
        <v>186</v>
      </c>
      <c r="D214" s="14">
        <v>204.74</v>
      </c>
    </row>
    <row r="215" spans="1:4" ht="22.5" x14ac:dyDescent="0.2">
      <c r="A215" s="13">
        <v>52102</v>
      </c>
      <c r="B215" s="9" t="s">
        <v>236</v>
      </c>
      <c r="C215" s="10" t="s">
        <v>186</v>
      </c>
      <c r="D215" s="14">
        <v>140.04</v>
      </c>
    </row>
    <row r="216" spans="1:4" x14ac:dyDescent="0.2">
      <c r="A216" s="13">
        <v>52200</v>
      </c>
      <c r="B216" s="9" t="s">
        <v>237</v>
      </c>
      <c r="C216" s="10" t="s">
        <v>186</v>
      </c>
      <c r="D216" s="14">
        <v>138.22999999999999</v>
      </c>
    </row>
    <row r="217" spans="1:4" x14ac:dyDescent="0.2">
      <c r="A217" s="13">
        <v>52300</v>
      </c>
      <c r="B217" s="9" t="s">
        <v>238</v>
      </c>
      <c r="C217" s="10" t="s">
        <v>186</v>
      </c>
      <c r="D217" s="14">
        <v>346.66</v>
      </c>
    </row>
    <row r="218" spans="1:4" x14ac:dyDescent="0.2">
      <c r="A218" s="13">
        <v>52400</v>
      </c>
      <c r="B218" s="9" t="s">
        <v>239</v>
      </c>
      <c r="C218" s="10" t="s">
        <v>46</v>
      </c>
      <c r="D218" s="14" t="s">
        <v>46</v>
      </c>
    </row>
    <row r="219" spans="1:4" x14ac:dyDescent="0.2">
      <c r="A219" s="13">
        <v>52401</v>
      </c>
      <c r="B219" s="9" t="s">
        <v>239</v>
      </c>
      <c r="C219" s="10" t="s">
        <v>186</v>
      </c>
      <c r="D219" s="14">
        <v>636.78</v>
      </c>
    </row>
    <row r="220" spans="1:4" ht="22.5" x14ac:dyDescent="0.2">
      <c r="A220" s="13">
        <v>52402</v>
      </c>
      <c r="B220" s="9" t="s">
        <v>240</v>
      </c>
      <c r="C220" s="10" t="s">
        <v>186</v>
      </c>
      <c r="D220" s="14">
        <v>583.12</v>
      </c>
    </row>
    <row r="221" spans="1:4" x14ac:dyDescent="0.2">
      <c r="A221" s="13">
        <v>52500</v>
      </c>
      <c r="B221" s="9" t="s">
        <v>241</v>
      </c>
      <c r="C221" s="10" t="s">
        <v>46</v>
      </c>
      <c r="D221" s="14" t="s">
        <v>46</v>
      </c>
    </row>
    <row r="222" spans="1:4" x14ac:dyDescent="0.2">
      <c r="A222" s="13">
        <v>52501</v>
      </c>
      <c r="B222" s="9" t="s">
        <v>242</v>
      </c>
      <c r="C222" s="10" t="s">
        <v>186</v>
      </c>
      <c r="D222" s="14">
        <v>694.57</v>
      </c>
    </row>
    <row r="223" spans="1:4" x14ac:dyDescent="0.2">
      <c r="A223" s="13">
        <v>52502</v>
      </c>
      <c r="B223" s="9" t="s">
        <v>243</v>
      </c>
      <c r="C223" s="10" t="s">
        <v>186</v>
      </c>
      <c r="D223" s="14">
        <v>818.18</v>
      </c>
    </row>
    <row r="224" spans="1:4" x14ac:dyDescent="0.2">
      <c r="A224" s="13">
        <v>52600</v>
      </c>
      <c r="B224" s="9" t="s">
        <v>244</v>
      </c>
      <c r="C224" s="10" t="s">
        <v>13</v>
      </c>
      <c r="D224" s="14">
        <v>4.6900000000000004</v>
      </c>
    </row>
    <row r="225" spans="1:4" x14ac:dyDescent="0.2">
      <c r="A225" s="13">
        <v>52700</v>
      </c>
      <c r="B225" s="9" t="s">
        <v>245</v>
      </c>
      <c r="C225" s="10" t="s">
        <v>13</v>
      </c>
      <c r="D225" s="14">
        <v>10.25</v>
      </c>
    </row>
    <row r="226" spans="1:4" x14ac:dyDescent="0.2">
      <c r="A226" s="13">
        <v>52800</v>
      </c>
      <c r="B226" s="9" t="s">
        <v>246</v>
      </c>
      <c r="C226" s="10" t="s">
        <v>186</v>
      </c>
      <c r="D226" s="14">
        <v>983.26</v>
      </c>
    </row>
    <row r="227" spans="1:4" ht="22.5" x14ac:dyDescent="0.2">
      <c r="A227" s="13">
        <v>52801</v>
      </c>
      <c r="B227" s="9" t="s">
        <v>247</v>
      </c>
      <c r="C227" s="10" t="s">
        <v>186</v>
      </c>
      <c r="D227" s="14">
        <v>105.39</v>
      </c>
    </row>
    <row r="228" spans="1:4" x14ac:dyDescent="0.2">
      <c r="A228" s="13">
        <v>52900</v>
      </c>
      <c r="B228" s="9" t="s">
        <v>248</v>
      </c>
      <c r="C228" s="10" t="s">
        <v>186</v>
      </c>
      <c r="D228" s="14">
        <v>941.17</v>
      </c>
    </row>
    <row r="229" spans="1:4" x14ac:dyDescent="0.2">
      <c r="A229" s="13">
        <v>53000</v>
      </c>
      <c r="B229" s="9" t="s">
        <v>249</v>
      </c>
      <c r="C229" s="10" t="s">
        <v>186</v>
      </c>
      <c r="D229" s="14">
        <v>959.23</v>
      </c>
    </row>
    <row r="230" spans="1:4" x14ac:dyDescent="0.2">
      <c r="A230" s="13">
        <v>53100</v>
      </c>
      <c r="B230" s="9" t="s">
        <v>250</v>
      </c>
      <c r="C230" s="10" t="s">
        <v>13</v>
      </c>
      <c r="D230" s="14">
        <v>54.74</v>
      </c>
    </row>
    <row r="231" spans="1:4" ht="22.5" x14ac:dyDescent="0.2">
      <c r="A231" s="13">
        <v>53200</v>
      </c>
      <c r="B231" s="9" t="s">
        <v>251</v>
      </c>
      <c r="C231" s="10" t="s">
        <v>13</v>
      </c>
      <c r="D231" s="14">
        <v>192.97</v>
      </c>
    </row>
    <row r="232" spans="1:4" ht="22.5" x14ac:dyDescent="0.2">
      <c r="A232" s="13">
        <v>53300</v>
      </c>
      <c r="B232" s="9" t="s">
        <v>252</v>
      </c>
      <c r="C232" s="10" t="s">
        <v>13</v>
      </c>
      <c r="D232" s="14">
        <v>207.69</v>
      </c>
    </row>
    <row r="233" spans="1:4" ht="22.5" x14ac:dyDescent="0.2">
      <c r="A233" s="13">
        <v>53400</v>
      </c>
      <c r="B233" s="9" t="s">
        <v>253</v>
      </c>
      <c r="C233" s="10" t="s">
        <v>13</v>
      </c>
      <c r="D233" s="14">
        <v>52.82</v>
      </c>
    </row>
    <row r="234" spans="1:4" ht="22.5" x14ac:dyDescent="0.2">
      <c r="A234" s="13">
        <v>53500</v>
      </c>
      <c r="B234" s="9" t="s">
        <v>254</v>
      </c>
      <c r="C234" s="10" t="s">
        <v>13</v>
      </c>
      <c r="D234" s="14">
        <v>36.31</v>
      </c>
    </row>
    <row r="235" spans="1:4" x14ac:dyDescent="0.2">
      <c r="A235" s="13">
        <v>53600</v>
      </c>
      <c r="B235" s="9" t="s">
        <v>255</v>
      </c>
      <c r="C235" s="10" t="s">
        <v>13</v>
      </c>
      <c r="D235" s="14">
        <v>9.76</v>
      </c>
    </row>
    <row r="236" spans="1:4" x14ac:dyDescent="0.2">
      <c r="A236" s="13">
        <v>53700</v>
      </c>
      <c r="B236" s="9" t="s">
        <v>256</v>
      </c>
      <c r="C236" s="10" t="s">
        <v>13</v>
      </c>
      <c r="D236" s="14">
        <v>10.88</v>
      </c>
    </row>
    <row r="237" spans="1:4" ht="22.5" x14ac:dyDescent="0.2">
      <c r="A237" s="13">
        <v>53800</v>
      </c>
      <c r="B237" s="9" t="s">
        <v>257</v>
      </c>
      <c r="C237" s="10" t="s">
        <v>13</v>
      </c>
      <c r="D237" s="14">
        <v>12.94</v>
      </c>
    </row>
    <row r="238" spans="1:4" ht="22.5" x14ac:dyDescent="0.2">
      <c r="A238" s="13">
        <v>53900</v>
      </c>
      <c r="B238" s="9" t="s">
        <v>258</v>
      </c>
      <c r="C238" s="10" t="s">
        <v>13</v>
      </c>
      <c r="D238" s="14">
        <v>35.590000000000003</v>
      </c>
    </row>
    <row r="239" spans="1:4" x14ac:dyDescent="0.2">
      <c r="A239" s="13">
        <v>54000</v>
      </c>
      <c r="B239" s="9" t="s">
        <v>259</v>
      </c>
      <c r="C239" s="10" t="s">
        <v>260</v>
      </c>
      <c r="D239" s="14">
        <v>0.41</v>
      </c>
    </row>
    <row r="240" spans="1:4" ht="22.5" x14ac:dyDescent="0.2">
      <c r="A240" s="13">
        <v>54200</v>
      </c>
      <c r="B240" s="9" t="s">
        <v>261</v>
      </c>
      <c r="C240" s="10" t="s">
        <v>186</v>
      </c>
      <c r="D240" s="14">
        <v>524.91999999999996</v>
      </c>
    </row>
    <row r="241" spans="1:4" ht="22.5" x14ac:dyDescent="0.2">
      <c r="A241" s="13">
        <v>54300</v>
      </c>
      <c r="B241" s="9" t="s">
        <v>262</v>
      </c>
      <c r="C241" s="10" t="s">
        <v>13</v>
      </c>
      <c r="D241" s="14">
        <v>197.31</v>
      </c>
    </row>
    <row r="242" spans="1:4" ht="22.5" x14ac:dyDescent="0.2">
      <c r="A242" s="13">
        <v>54400</v>
      </c>
      <c r="B242" s="9" t="s">
        <v>263</v>
      </c>
      <c r="C242" s="10" t="s">
        <v>13</v>
      </c>
      <c r="D242" s="14">
        <v>175.75</v>
      </c>
    </row>
    <row r="243" spans="1:4" x14ac:dyDescent="0.2">
      <c r="A243" s="13">
        <v>54500</v>
      </c>
      <c r="B243" s="9" t="s">
        <v>264</v>
      </c>
      <c r="C243" s="10" t="s">
        <v>13</v>
      </c>
      <c r="D243" s="14">
        <v>15.79</v>
      </c>
    </row>
    <row r="244" spans="1:4" ht="33.75" x14ac:dyDescent="0.2">
      <c r="A244" s="13">
        <v>54600</v>
      </c>
      <c r="B244" s="9" t="s">
        <v>265</v>
      </c>
      <c r="C244" s="10" t="s">
        <v>186</v>
      </c>
      <c r="D244" s="14">
        <v>83.85</v>
      </c>
    </row>
    <row r="245" spans="1:4" x14ac:dyDescent="0.2">
      <c r="A245" s="13">
        <v>54700</v>
      </c>
      <c r="B245" s="9" t="s">
        <v>266</v>
      </c>
      <c r="C245" s="10" t="s">
        <v>186</v>
      </c>
      <c r="D245" s="14">
        <v>127.85</v>
      </c>
    </row>
    <row r="246" spans="1:4" x14ac:dyDescent="0.2">
      <c r="A246" s="13">
        <v>54800</v>
      </c>
      <c r="B246" s="9" t="s">
        <v>267</v>
      </c>
      <c r="C246" s="10" t="s">
        <v>186</v>
      </c>
      <c r="D246" s="14">
        <v>129.79</v>
      </c>
    </row>
    <row r="247" spans="1:4" ht="22.5" x14ac:dyDescent="0.2">
      <c r="A247" s="13">
        <v>55000</v>
      </c>
      <c r="B247" s="9" t="s">
        <v>268</v>
      </c>
      <c r="C247" s="10" t="s">
        <v>186</v>
      </c>
      <c r="D247" s="14">
        <v>52.85</v>
      </c>
    </row>
    <row r="248" spans="1:4" ht="22.5" x14ac:dyDescent="0.2">
      <c r="A248" s="13">
        <v>55100</v>
      </c>
      <c r="B248" s="9" t="s">
        <v>269</v>
      </c>
      <c r="C248" s="10" t="s">
        <v>186</v>
      </c>
      <c r="D248" s="14">
        <v>57.44</v>
      </c>
    </row>
    <row r="249" spans="1:4" ht="22.5" x14ac:dyDescent="0.2">
      <c r="A249" s="13">
        <v>55200</v>
      </c>
      <c r="B249" s="9" t="s">
        <v>270</v>
      </c>
      <c r="C249" s="10" t="s">
        <v>186</v>
      </c>
      <c r="D249" s="14">
        <v>62.03</v>
      </c>
    </row>
    <row r="250" spans="1:4" ht="22.5" x14ac:dyDescent="0.2">
      <c r="A250" s="13">
        <v>55400</v>
      </c>
      <c r="B250" s="9" t="s">
        <v>271</v>
      </c>
      <c r="C250" s="10" t="s">
        <v>186</v>
      </c>
      <c r="D250" s="14">
        <v>45.42</v>
      </c>
    </row>
    <row r="251" spans="1:4" ht="22.5" x14ac:dyDescent="0.2">
      <c r="A251" s="13">
        <v>55500</v>
      </c>
      <c r="B251" s="9" t="s">
        <v>272</v>
      </c>
      <c r="C251" s="10" t="s">
        <v>186</v>
      </c>
      <c r="D251" s="14">
        <v>53.94</v>
      </c>
    </row>
    <row r="252" spans="1:4" ht="22.5" x14ac:dyDescent="0.2">
      <c r="A252" s="13">
        <v>55600</v>
      </c>
      <c r="B252" s="9" t="s">
        <v>273</v>
      </c>
      <c r="C252" s="10" t="s">
        <v>186</v>
      </c>
      <c r="D252" s="14">
        <v>62.45</v>
      </c>
    </row>
    <row r="253" spans="1:4" ht="22.5" x14ac:dyDescent="0.2">
      <c r="A253" s="13">
        <v>55700</v>
      </c>
      <c r="B253" s="9" t="s">
        <v>274</v>
      </c>
      <c r="C253" s="10" t="s">
        <v>186</v>
      </c>
      <c r="D253" s="14">
        <v>70.97</v>
      </c>
    </row>
    <row r="254" spans="1:4" ht="22.5" x14ac:dyDescent="0.2">
      <c r="A254" s="13">
        <v>55900</v>
      </c>
      <c r="B254" s="9" t="s">
        <v>275</v>
      </c>
      <c r="C254" s="10" t="s">
        <v>186</v>
      </c>
      <c r="D254" s="14">
        <v>48.78</v>
      </c>
    </row>
    <row r="255" spans="1:4" ht="22.5" x14ac:dyDescent="0.2">
      <c r="A255" s="13">
        <v>56000</v>
      </c>
      <c r="B255" s="9" t="s">
        <v>276</v>
      </c>
      <c r="C255" s="10" t="s">
        <v>186</v>
      </c>
      <c r="D255" s="14">
        <v>58.42</v>
      </c>
    </row>
    <row r="256" spans="1:4" ht="22.5" x14ac:dyDescent="0.2">
      <c r="A256" s="13">
        <v>56100</v>
      </c>
      <c r="B256" s="9" t="s">
        <v>277</v>
      </c>
      <c r="C256" s="10" t="s">
        <v>186</v>
      </c>
      <c r="D256" s="14">
        <v>68.05</v>
      </c>
    </row>
    <row r="257" spans="1:4" ht="22.5" x14ac:dyDescent="0.2">
      <c r="A257" s="13">
        <v>56200</v>
      </c>
      <c r="B257" s="9" t="s">
        <v>278</v>
      </c>
      <c r="C257" s="10" t="s">
        <v>186</v>
      </c>
      <c r="D257" s="14">
        <v>77.69</v>
      </c>
    </row>
    <row r="258" spans="1:4" ht="22.5" x14ac:dyDescent="0.2">
      <c r="A258" s="13">
        <v>56300</v>
      </c>
      <c r="B258" s="9" t="s">
        <v>279</v>
      </c>
      <c r="C258" s="10" t="s">
        <v>186</v>
      </c>
      <c r="D258" s="14">
        <v>47.03</v>
      </c>
    </row>
    <row r="259" spans="1:4" ht="22.5" x14ac:dyDescent="0.2">
      <c r="A259" s="13">
        <v>56400</v>
      </c>
      <c r="B259" s="9" t="s">
        <v>280</v>
      </c>
      <c r="C259" s="10" t="s">
        <v>186</v>
      </c>
      <c r="D259" s="14">
        <v>56.6</v>
      </c>
    </row>
    <row r="260" spans="1:4" ht="22.5" x14ac:dyDescent="0.2">
      <c r="A260" s="13">
        <v>56500</v>
      </c>
      <c r="B260" s="9" t="s">
        <v>281</v>
      </c>
      <c r="C260" s="10" t="s">
        <v>186</v>
      </c>
      <c r="D260" s="14">
        <v>66.17</v>
      </c>
    </row>
    <row r="261" spans="1:4" ht="22.5" x14ac:dyDescent="0.2">
      <c r="A261" s="13">
        <v>56600</v>
      </c>
      <c r="B261" s="9" t="s">
        <v>282</v>
      </c>
      <c r="C261" s="10" t="s">
        <v>186</v>
      </c>
      <c r="D261" s="14">
        <v>75.739999999999995</v>
      </c>
    </row>
    <row r="262" spans="1:4" x14ac:dyDescent="0.2">
      <c r="A262" s="13">
        <v>56700</v>
      </c>
      <c r="B262" s="9" t="s">
        <v>283</v>
      </c>
      <c r="C262" s="10" t="s">
        <v>260</v>
      </c>
      <c r="D262" s="14">
        <v>0.54</v>
      </c>
    </row>
    <row r="263" spans="1:4" x14ac:dyDescent="0.2">
      <c r="A263" s="13">
        <v>56800</v>
      </c>
      <c r="B263" s="9" t="s">
        <v>284</v>
      </c>
      <c r="C263" s="10" t="s">
        <v>260</v>
      </c>
      <c r="D263" s="14">
        <v>0.17</v>
      </c>
    </row>
    <row r="264" spans="1:4" x14ac:dyDescent="0.2">
      <c r="A264" s="13">
        <v>56900</v>
      </c>
      <c r="B264" s="9" t="s">
        <v>285</v>
      </c>
      <c r="C264" s="10" t="s">
        <v>13</v>
      </c>
      <c r="D264" s="14">
        <v>0.28000000000000003</v>
      </c>
    </row>
    <row r="265" spans="1:4" ht="22.5" x14ac:dyDescent="0.2">
      <c r="A265" s="13">
        <v>57000</v>
      </c>
      <c r="B265" s="9" t="s">
        <v>286</v>
      </c>
      <c r="C265" s="10" t="s">
        <v>13</v>
      </c>
      <c r="D265" s="14">
        <v>45.66</v>
      </c>
    </row>
    <row r="266" spans="1:4" x14ac:dyDescent="0.2">
      <c r="A266" s="13">
        <v>57100</v>
      </c>
      <c r="B266" s="9" t="s">
        <v>287</v>
      </c>
      <c r="C266" s="10" t="s">
        <v>13</v>
      </c>
      <c r="D266" s="14">
        <v>30.94</v>
      </c>
    </row>
    <row r="267" spans="1:4" x14ac:dyDescent="0.2">
      <c r="A267" s="13">
        <v>57200</v>
      </c>
      <c r="B267" s="9" t="s">
        <v>288</v>
      </c>
      <c r="C267" s="10" t="s">
        <v>13</v>
      </c>
      <c r="D267" s="14">
        <v>82.32</v>
      </c>
    </row>
    <row r="268" spans="1:4" ht="22.5" x14ac:dyDescent="0.2">
      <c r="A268" s="13">
        <v>57300</v>
      </c>
      <c r="B268" s="9" t="s">
        <v>289</v>
      </c>
      <c r="C268" s="10" t="s">
        <v>16</v>
      </c>
      <c r="D268" s="14">
        <v>14.11</v>
      </c>
    </row>
    <row r="269" spans="1:4" x14ac:dyDescent="0.2">
      <c r="A269" s="13">
        <v>57400</v>
      </c>
      <c r="B269" s="9" t="s">
        <v>290</v>
      </c>
      <c r="C269" s="10" t="s">
        <v>16</v>
      </c>
      <c r="D269" s="14">
        <v>5.75</v>
      </c>
    </row>
    <row r="270" spans="1:4" x14ac:dyDescent="0.2">
      <c r="A270" s="13">
        <v>57500</v>
      </c>
      <c r="B270" s="9" t="s">
        <v>291</v>
      </c>
      <c r="C270" s="10" t="s">
        <v>16</v>
      </c>
      <c r="D270" s="14">
        <v>12.58</v>
      </c>
    </row>
    <row r="271" spans="1:4" x14ac:dyDescent="0.2">
      <c r="A271" s="13">
        <v>57600</v>
      </c>
      <c r="B271" s="9" t="s">
        <v>292</v>
      </c>
      <c r="C271" s="10" t="s">
        <v>207</v>
      </c>
      <c r="D271" s="14">
        <v>6.7</v>
      </c>
    </row>
    <row r="272" spans="1:4" x14ac:dyDescent="0.2">
      <c r="A272" s="13">
        <v>57700</v>
      </c>
      <c r="B272" s="9" t="s">
        <v>293</v>
      </c>
      <c r="C272" s="10" t="s">
        <v>46</v>
      </c>
      <c r="D272" s="14" t="s">
        <v>46</v>
      </c>
    </row>
    <row r="273" spans="1:4" ht="22.5" x14ac:dyDescent="0.2">
      <c r="A273" s="13">
        <v>57701</v>
      </c>
      <c r="B273" s="9" t="s">
        <v>294</v>
      </c>
      <c r="C273" s="10" t="s">
        <v>186</v>
      </c>
      <c r="D273" s="14">
        <v>11.77</v>
      </c>
    </row>
    <row r="274" spans="1:4" x14ac:dyDescent="0.2">
      <c r="A274" s="13">
        <v>57707</v>
      </c>
      <c r="B274" s="9" t="s">
        <v>295</v>
      </c>
      <c r="C274" s="10" t="s">
        <v>207</v>
      </c>
      <c r="D274" s="14">
        <v>1.77</v>
      </c>
    </row>
    <row r="275" spans="1:4" x14ac:dyDescent="0.2">
      <c r="A275" s="13">
        <v>57800</v>
      </c>
      <c r="B275" s="9" t="s">
        <v>296</v>
      </c>
      <c r="C275" s="10" t="s">
        <v>46</v>
      </c>
      <c r="D275" s="14" t="s">
        <v>46</v>
      </c>
    </row>
    <row r="276" spans="1:4" ht="22.5" x14ac:dyDescent="0.2">
      <c r="A276" s="13">
        <v>57801</v>
      </c>
      <c r="B276" s="9" t="s">
        <v>297</v>
      </c>
      <c r="C276" s="10" t="s">
        <v>186</v>
      </c>
      <c r="D276" s="14">
        <v>12.15</v>
      </c>
    </row>
    <row r="277" spans="1:4" x14ac:dyDescent="0.2">
      <c r="A277" s="13">
        <v>57807</v>
      </c>
      <c r="B277" s="9" t="s">
        <v>298</v>
      </c>
      <c r="C277" s="10" t="s">
        <v>207</v>
      </c>
      <c r="D277" s="14">
        <v>2.15</v>
      </c>
    </row>
    <row r="278" spans="1:4" x14ac:dyDescent="0.2">
      <c r="A278" s="13">
        <v>57900</v>
      </c>
      <c r="B278" s="9" t="s">
        <v>299</v>
      </c>
      <c r="C278" s="10" t="s">
        <v>46</v>
      </c>
      <c r="D278" s="14" t="s">
        <v>46</v>
      </c>
    </row>
    <row r="279" spans="1:4" ht="22.5" x14ac:dyDescent="0.2">
      <c r="A279" s="13">
        <v>57901</v>
      </c>
      <c r="B279" s="9" t="s">
        <v>300</v>
      </c>
      <c r="C279" s="10" t="s">
        <v>186</v>
      </c>
      <c r="D279" s="14">
        <v>12.15</v>
      </c>
    </row>
    <row r="280" spans="1:4" x14ac:dyDescent="0.2">
      <c r="A280" s="13">
        <v>57907</v>
      </c>
      <c r="B280" s="9" t="s">
        <v>301</v>
      </c>
      <c r="C280" s="10" t="s">
        <v>207</v>
      </c>
      <c r="D280" s="14">
        <v>2.15</v>
      </c>
    </row>
    <row r="281" spans="1:4" x14ac:dyDescent="0.2">
      <c r="A281" s="13">
        <v>58000</v>
      </c>
      <c r="B281" s="9" t="s">
        <v>302</v>
      </c>
      <c r="C281" s="10" t="s">
        <v>46</v>
      </c>
      <c r="D281" s="14" t="s">
        <v>46</v>
      </c>
    </row>
    <row r="282" spans="1:4" ht="22.5" x14ac:dyDescent="0.2">
      <c r="A282" s="13">
        <v>58001</v>
      </c>
      <c r="B282" s="9" t="s">
        <v>303</v>
      </c>
      <c r="C282" s="10" t="s">
        <v>186</v>
      </c>
      <c r="D282" s="14">
        <v>11.77</v>
      </c>
    </row>
    <row r="283" spans="1:4" x14ac:dyDescent="0.2">
      <c r="A283" s="13">
        <v>58007</v>
      </c>
      <c r="B283" s="9" t="s">
        <v>304</v>
      </c>
      <c r="C283" s="10" t="s">
        <v>207</v>
      </c>
      <c r="D283" s="14">
        <v>1.77</v>
      </c>
    </row>
    <row r="284" spans="1:4" x14ac:dyDescent="0.2">
      <c r="A284" s="13">
        <v>58100</v>
      </c>
      <c r="B284" s="9" t="s">
        <v>305</v>
      </c>
      <c r="C284" s="10" t="s">
        <v>260</v>
      </c>
      <c r="D284" s="14">
        <v>0.65</v>
      </c>
    </row>
    <row r="285" spans="1:4" x14ac:dyDescent="0.2">
      <c r="A285" s="13">
        <v>58200</v>
      </c>
      <c r="B285" s="9" t="s">
        <v>306</v>
      </c>
      <c r="C285" s="10" t="s">
        <v>307</v>
      </c>
      <c r="D285" s="14">
        <v>0.21</v>
      </c>
    </row>
    <row r="286" spans="1:4" ht="22.5" x14ac:dyDescent="0.2">
      <c r="A286" s="13">
        <v>58400</v>
      </c>
      <c r="B286" s="9" t="s">
        <v>308</v>
      </c>
      <c r="C286" s="10" t="s">
        <v>186</v>
      </c>
      <c r="D286" s="14">
        <v>27.89</v>
      </c>
    </row>
    <row r="287" spans="1:4" ht="22.5" x14ac:dyDescent="0.2">
      <c r="A287" s="13">
        <v>58500</v>
      </c>
      <c r="B287" s="9" t="s">
        <v>309</v>
      </c>
      <c r="C287" s="10" t="s">
        <v>186</v>
      </c>
      <c r="D287" s="14">
        <v>37.46</v>
      </c>
    </row>
    <row r="288" spans="1:4" ht="22.5" x14ac:dyDescent="0.2">
      <c r="A288" s="13">
        <v>58600</v>
      </c>
      <c r="B288" s="9" t="s">
        <v>310</v>
      </c>
      <c r="C288" s="10" t="s">
        <v>46</v>
      </c>
      <c r="D288" s="14" t="s">
        <v>46</v>
      </c>
    </row>
    <row r="289" spans="1:4" ht="22.5" x14ac:dyDescent="0.2">
      <c r="A289" s="13">
        <v>58601</v>
      </c>
      <c r="B289" s="9" t="s">
        <v>311</v>
      </c>
      <c r="C289" s="10" t="s">
        <v>13</v>
      </c>
      <c r="D289" s="14">
        <v>58.41</v>
      </c>
    </row>
    <row r="290" spans="1:4" ht="22.5" x14ac:dyDescent="0.2">
      <c r="A290" s="13">
        <v>58602</v>
      </c>
      <c r="B290" s="9" t="s">
        <v>312</v>
      </c>
      <c r="C290" s="10" t="s">
        <v>13</v>
      </c>
      <c r="D290" s="14">
        <v>69.67</v>
      </c>
    </row>
    <row r="291" spans="1:4" ht="22.5" x14ac:dyDescent="0.2">
      <c r="A291" s="13">
        <v>58603</v>
      </c>
      <c r="B291" s="9" t="s">
        <v>313</v>
      </c>
      <c r="C291" s="10" t="s">
        <v>13</v>
      </c>
      <c r="D291" s="14">
        <v>115.41</v>
      </c>
    </row>
    <row r="292" spans="1:4" ht="22.5" x14ac:dyDescent="0.2">
      <c r="A292" s="13">
        <v>58700</v>
      </c>
      <c r="B292" s="9" t="s">
        <v>314</v>
      </c>
      <c r="C292" s="10" t="s">
        <v>16</v>
      </c>
      <c r="D292" s="14">
        <v>205.01</v>
      </c>
    </row>
    <row r="293" spans="1:4" x14ac:dyDescent="0.2">
      <c r="A293" s="13">
        <v>58800</v>
      </c>
      <c r="B293" s="9" t="s">
        <v>315</v>
      </c>
      <c r="C293" s="10" t="s">
        <v>16</v>
      </c>
      <c r="D293" s="14">
        <v>22.1</v>
      </c>
    </row>
    <row r="294" spans="1:4" ht="22.5" x14ac:dyDescent="0.2">
      <c r="A294" s="13">
        <v>58900</v>
      </c>
      <c r="B294" s="9" t="s">
        <v>316</v>
      </c>
      <c r="C294" s="10" t="s">
        <v>16</v>
      </c>
      <c r="D294" s="14">
        <v>49.03</v>
      </c>
    </row>
    <row r="295" spans="1:4" x14ac:dyDescent="0.2">
      <c r="A295" s="13">
        <v>59000</v>
      </c>
      <c r="B295" s="9" t="s">
        <v>317</v>
      </c>
      <c r="C295" s="10" t="s">
        <v>186</v>
      </c>
      <c r="D295" s="14">
        <v>179.83</v>
      </c>
    </row>
    <row r="296" spans="1:4" ht="33.75" x14ac:dyDescent="0.2">
      <c r="A296" s="13">
        <v>59101</v>
      </c>
      <c r="B296" s="9" t="s">
        <v>318</v>
      </c>
      <c r="C296" s="10" t="s">
        <v>13</v>
      </c>
      <c r="D296" s="14">
        <v>105.9</v>
      </c>
    </row>
    <row r="297" spans="1:4" ht="33.75" x14ac:dyDescent="0.2">
      <c r="A297" s="13">
        <v>59102</v>
      </c>
      <c r="B297" s="9" t="s">
        <v>319</v>
      </c>
      <c r="C297" s="10" t="s">
        <v>13</v>
      </c>
      <c r="D297" s="14">
        <v>105.77</v>
      </c>
    </row>
    <row r="298" spans="1:4" ht="45" x14ac:dyDescent="0.2">
      <c r="A298" s="13">
        <v>59201</v>
      </c>
      <c r="B298" s="9" t="s">
        <v>320</v>
      </c>
      <c r="C298" s="10" t="s">
        <v>186</v>
      </c>
      <c r="D298" s="14">
        <v>218.9</v>
      </c>
    </row>
    <row r="299" spans="1:4" ht="56.25" x14ac:dyDescent="0.2">
      <c r="A299" s="13">
        <v>59202</v>
      </c>
      <c r="B299" s="9" t="s">
        <v>321</v>
      </c>
      <c r="C299" s="10" t="s">
        <v>186</v>
      </c>
      <c r="D299" s="14">
        <v>559.22</v>
      </c>
    </row>
    <row r="300" spans="1:4" ht="22.5" x14ac:dyDescent="0.2">
      <c r="A300" s="13">
        <v>59300</v>
      </c>
      <c r="B300" s="9" t="s">
        <v>322</v>
      </c>
      <c r="C300" s="10" t="s">
        <v>186</v>
      </c>
      <c r="D300" s="14">
        <v>1346.8</v>
      </c>
    </row>
    <row r="301" spans="1:4" ht="22.5" x14ac:dyDescent="0.2">
      <c r="A301" s="13">
        <v>59400</v>
      </c>
      <c r="B301" s="9" t="s">
        <v>323</v>
      </c>
      <c r="C301" s="10" t="s">
        <v>186</v>
      </c>
      <c r="D301" s="14">
        <v>880.47</v>
      </c>
    </row>
    <row r="302" spans="1:4" ht="22.5" x14ac:dyDescent="0.2">
      <c r="A302" s="13">
        <v>59500</v>
      </c>
      <c r="B302" s="9" t="s">
        <v>324</v>
      </c>
      <c r="C302" s="10" t="s">
        <v>186</v>
      </c>
      <c r="D302" s="14">
        <v>902.52</v>
      </c>
    </row>
    <row r="303" spans="1:4" ht="22.5" x14ac:dyDescent="0.2">
      <c r="A303" s="13">
        <v>59600</v>
      </c>
      <c r="B303" s="9" t="s">
        <v>325</v>
      </c>
      <c r="C303" s="10" t="s">
        <v>186</v>
      </c>
      <c r="D303" s="14">
        <v>1094</v>
      </c>
    </row>
    <row r="304" spans="1:4" ht="22.5" x14ac:dyDescent="0.2">
      <c r="A304" s="13">
        <v>59700</v>
      </c>
      <c r="B304" s="9" t="s">
        <v>326</v>
      </c>
      <c r="C304" s="10" t="s">
        <v>186</v>
      </c>
      <c r="D304" s="14">
        <v>1113.74</v>
      </c>
    </row>
    <row r="305" spans="1:4" ht="56.25" x14ac:dyDescent="0.2">
      <c r="A305" s="13">
        <v>59901</v>
      </c>
      <c r="B305" s="9" t="s">
        <v>327</v>
      </c>
      <c r="C305" s="10" t="s">
        <v>186</v>
      </c>
      <c r="D305" s="14">
        <v>361.53</v>
      </c>
    </row>
    <row r="306" spans="1:4" ht="56.25" x14ac:dyDescent="0.2">
      <c r="A306" s="13">
        <v>59902</v>
      </c>
      <c r="B306" s="9" t="s">
        <v>328</v>
      </c>
      <c r="C306" s="10" t="s">
        <v>186</v>
      </c>
      <c r="D306" s="14">
        <v>430.2</v>
      </c>
    </row>
    <row r="307" spans="1:4" ht="22.5" x14ac:dyDescent="0.2">
      <c r="A307" s="13">
        <v>59903</v>
      </c>
      <c r="B307" s="9" t="s">
        <v>329</v>
      </c>
      <c r="C307" s="10" t="s">
        <v>186</v>
      </c>
      <c r="D307" s="14">
        <v>1081.06</v>
      </c>
    </row>
    <row r="308" spans="1:4" ht="22.5" x14ac:dyDescent="0.2">
      <c r="A308" s="13">
        <v>59904</v>
      </c>
      <c r="B308" s="9" t="s">
        <v>780</v>
      </c>
      <c r="C308" s="10" t="s">
        <v>186</v>
      </c>
      <c r="D308" s="14">
        <v>970.36</v>
      </c>
    </row>
    <row r="309" spans="1:4" ht="33.75" x14ac:dyDescent="0.2">
      <c r="A309" s="13">
        <v>59905</v>
      </c>
      <c r="B309" s="9" t="s">
        <v>781</v>
      </c>
      <c r="C309" s="10" t="s">
        <v>13</v>
      </c>
      <c r="D309" s="14">
        <v>11.89</v>
      </c>
    </row>
    <row r="310" spans="1:4" ht="22.5" x14ac:dyDescent="0.2">
      <c r="A310" s="13">
        <v>59906</v>
      </c>
      <c r="B310" s="9" t="s">
        <v>782</v>
      </c>
      <c r="C310" s="10" t="s">
        <v>480</v>
      </c>
      <c r="D310" s="14">
        <v>16.62</v>
      </c>
    </row>
    <row r="311" spans="1:4" x14ac:dyDescent="0.2">
      <c r="A311" s="1">
        <v>60000</v>
      </c>
      <c r="B311" s="2" t="s">
        <v>330</v>
      </c>
      <c r="C311" s="3"/>
      <c r="D311" s="4"/>
    </row>
    <row r="312" spans="1:4" ht="22.5" x14ac:dyDescent="0.2">
      <c r="A312" s="13">
        <v>60100</v>
      </c>
      <c r="B312" s="9" t="s">
        <v>331</v>
      </c>
      <c r="C312" s="10" t="s">
        <v>16</v>
      </c>
      <c r="D312" s="14">
        <v>80.91</v>
      </c>
    </row>
    <row r="313" spans="1:4" x14ac:dyDescent="0.2">
      <c r="A313" s="13">
        <v>60200</v>
      </c>
      <c r="B313" s="9" t="s">
        <v>332</v>
      </c>
      <c r="C313" s="10" t="s">
        <v>16</v>
      </c>
      <c r="D313" s="14">
        <v>180.71</v>
      </c>
    </row>
    <row r="314" spans="1:4" ht="22.5" x14ac:dyDescent="0.2">
      <c r="A314" s="13">
        <v>60300</v>
      </c>
      <c r="B314" s="9" t="s">
        <v>333</v>
      </c>
      <c r="C314" s="10" t="s">
        <v>13</v>
      </c>
      <c r="D314" s="14">
        <v>50.12</v>
      </c>
    </row>
    <row r="315" spans="1:4" x14ac:dyDescent="0.2">
      <c r="A315" s="13">
        <v>60400</v>
      </c>
      <c r="B315" s="9" t="s">
        <v>334</v>
      </c>
      <c r="C315" s="10" t="s">
        <v>13</v>
      </c>
      <c r="D315" s="14">
        <v>84.66</v>
      </c>
    </row>
    <row r="316" spans="1:4" x14ac:dyDescent="0.2">
      <c r="A316" s="13">
        <v>60500</v>
      </c>
      <c r="B316" s="9" t="s">
        <v>335</v>
      </c>
      <c r="C316" s="10" t="s">
        <v>186</v>
      </c>
      <c r="D316" s="14">
        <v>144.69</v>
      </c>
    </row>
    <row r="317" spans="1:4" x14ac:dyDescent="0.2">
      <c r="A317" s="13">
        <v>60600</v>
      </c>
      <c r="B317" s="9" t="s">
        <v>336</v>
      </c>
      <c r="C317" s="10" t="s">
        <v>186</v>
      </c>
      <c r="D317" s="14">
        <v>319.75</v>
      </c>
    </row>
    <row r="318" spans="1:4" ht="22.5" x14ac:dyDescent="0.2">
      <c r="A318" s="13">
        <v>60700</v>
      </c>
      <c r="B318" s="9" t="s">
        <v>337</v>
      </c>
      <c r="C318" s="10" t="s">
        <v>16</v>
      </c>
      <c r="D318" s="14">
        <v>43.3</v>
      </c>
    </row>
    <row r="319" spans="1:4" ht="22.5" x14ac:dyDescent="0.2">
      <c r="A319" s="13">
        <v>60800</v>
      </c>
      <c r="B319" s="9" t="s">
        <v>338</v>
      </c>
      <c r="C319" s="10" t="s">
        <v>16</v>
      </c>
      <c r="D319" s="14">
        <v>60.21</v>
      </c>
    </row>
    <row r="320" spans="1:4" ht="22.5" x14ac:dyDescent="0.2">
      <c r="A320" s="13">
        <v>60900</v>
      </c>
      <c r="B320" s="9" t="s">
        <v>339</v>
      </c>
      <c r="C320" s="10" t="s">
        <v>16</v>
      </c>
      <c r="D320" s="14">
        <v>83.61</v>
      </c>
    </row>
    <row r="321" spans="1:4" ht="22.5" x14ac:dyDescent="0.2">
      <c r="A321" s="13">
        <v>61000</v>
      </c>
      <c r="B321" s="9" t="s">
        <v>340</v>
      </c>
      <c r="C321" s="10" t="s">
        <v>46</v>
      </c>
      <c r="D321" s="14" t="s">
        <v>46</v>
      </c>
    </row>
    <row r="322" spans="1:4" ht="22.5" x14ac:dyDescent="0.2">
      <c r="A322" s="13">
        <v>61001</v>
      </c>
      <c r="B322" s="9" t="s">
        <v>341</v>
      </c>
      <c r="C322" s="10" t="s">
        <v>16</v>
      </c>
      <c r="D322" s="14">
        <v>125.13</v>
      </c>
    </row>
    <row r="323" spans="1:4" ht="22.5" x14ac:dyDescent="0.2">
      <c r="A323" s="13">
        <v>61002</v>
      </c>
      <c r="B323" s="9" t="s">
        <v>342</v>
      </c>
      <c r="C323" s="10" t="s">
        <v>16</v>
      </c>
      <c r="D323" s="14">
        <v>186.98</v>
      </c>
    </row>
    <row r="324" spans="1:4" ht="22.5" x14ac:dyDescent="0.2">
      <c r="A324" s="13">
        <v>61100</v>
      </c>
      <c r="B324" s="9" t="s">
        <v>343</v>
      </c>
      <c r="C324" s="10" t="s">
        <v>46</v>
      </c>
      <c r="D324" s="14" t="s">
        <v>46</v>
      </c>
    </row>
    <row r="325" spans="1:4" ht="22.5" x14ac:dyDescent="0.2">
      <c r="A325" s="13">
        <v>61101</v>
      </c>
      <c r="B325" s="9" t="s">
        <v>344</v>
      </c>
      <c r="C325" s="10" t="s">
        <v>16</v>
      </c>
      <c r="D325" s="14">
        <v>180.08</v>
      </c>
    </row>
    <row r="326" spans="1:4" ht="22.5" x14ac:dyDescent="0.2">
      <c r="A326" s="13">
        <v>61102</v>
      </c>
      <c r="B326" s="9" t="s">
        <v>345</v>
      </c>
      <c r="C326" s="10" t="s">
        <v>16</v>
      </c>
      <c r="D326" s="14">
        <v>208.22</v>
      </c>
    </row>
    <row r="327" spans="1:4" ht="22.5" x14ac:dyDescent="0.2">
      <c r="A327" s="13">
        <v>61200</v>
      </c>
      <c r="B327" s="9" t="s">
        <v>346</v>
      </c>
      <c r="C327" s="10" t="s">
        <v>46</v>
      </c>
      <c r="D327" s="14" t="s">
        <v>46</v>
      </c>
    </row>
    <row r="328" spans="1:4" ht="22.5" x14ac:dyDescent="0.2">
      <c r="A328" s="13">
        <v>61201</v>
      </c>
      <c r="B328" s="9" t="s">
        <v>347</v>
      </c>
      <c r="C328" s="10" t="s">
        <v>16</v>
      </c>
      <c r="D328" s="14">
        <v>234.57</v>
      </c>
    </row>
    <row r="329" spans="1:4" ht="22.5" x14ac:dyDescent="0.2">
      <c r="A329" s="13">
        <v>61202</v>
      </c>
      <c r="B329" s="9" t="s">
        <v>348</v>
      </c>
      <c r="C329" s="10" t="s">
        <v>16</v>
      </c>
      <c r="D329" s="14">
        <v>296.82</v>
      </c>
    </row>
    <row r="330" spans="1:4" ht="22.5" x14ac:dyDescent="0.2">
      <c r="A330" s="13">
        <v>61300</v>
      </c>
      <c r="B330" s="9" t="s">
        <v>349</v>
      </c>
      <c r="C330" s="10" t="s">
        <v>46</v>
      </c>
      <c r="D330" s="14" t="s">
        <v>46</v>
      </c>
    </row>
    <row r="331" spans="1:4" ht="22.5" x14ac:dyDescent="0.2">
      <c r="A331" s="13">
        <v>61301</v>
      </c>
      <c r="B331" s="9" t="s">
        <v>350</v>
      </c>
      <c r="C331" s="10" t="s">
        <v>16</v>
      </c>
      <c r="D331" s="14">
        <v>290.81</v>
      </c>
    </row>
    <row r="332" spans="1:4" ht="22.5" x14ac:dyDescent="0.2">
      <c r="A332" s="13">
        <v>61302</v>
      </c>
      <c r="B332" s="9" t="s">
        <v>351</v>
      </c>
      <c r="C332" s="10" t="s">
        <v>16</v>
      </c>
      <c r="D332" s="14">
        <v>342.65</v>
      </c>
    </row>
    <row r="333" spans="1:4" ht="22.5" x14ac:dyDescent="0.2">
      <c r="A333" s="13">
        <v>61400</v>
      </c>
      <c r="B333" s="9" t="s">
        <v>352</v>
      </c>
      <c r="C333" s="10" t="s">
        <v>46</v>
      </c>
      <c r="D333" s="14" t="s">
        <v>46</v>
      </c>
    </row>
    <row r="334" spans="1:4" ht="22.5" x14ac:dyDescent="0.2">
      <c r="A334" s="13">
        <v>61401</v>
      </c>
      <c r="B334" s="9" t="s">
        <v>353</v>
      </c>
      <c r="C334" s="10" t="s">
        <v>16</v>
      </c>
      <c r="D334" s="14">
        <v>328.95</v>
      </c>
    </row>
    <row r="335" spans="1:4" ht="22.5" x14ac:dyDescent="0.2">
      <c r="A335" s="13">
        <v>61402</v>
      </c>
      <c r="B335" s="9" t="s">
        <v>354</v>
      </c>
      <c r="C335" s="10" t="s">
        <v>16</v>
      </c>
      <c r="D335" s="14">
        <v>418.46</v>
      </c>
    </row>
    <row r="336" spans="1:4" ht="22.5" x14ac:dyDescent="0.2">
      <c r="A336" s="13">
        <v>61500</v>
      </c>
      <c r="B336" s="9" t="s">
        <v>355</v>
      </c>
      <c r="C336" s="10" t="s">
        <v>46</v>
      </c>
      <c r="D336" s="14" t="s">
        <v>46</v>
      </c>
    </row>
    <row r="337" spans="1:4" ht="22.5" x14ac:dyDescent="0.2">
      <c r="A337" s="13">
        <v>61501</v>
      </c>
      <c r="B337" s="9" t="s">
        <v>356</v>
      </c>
      <c r="C337" s="10" t="s">
        <v>16</v>
      </c>
      <c r="D337" s="14">
        <v>410.91</v>
      </c>
    </row>
    <row r="338" spans="1:4" ht="22.5" x14ac:dyDescent="0.2">
      <c r="A338" s="13">
        <v>61502</v>
      </c>
      <c r="B338" s="9" t="s">
        <v>357</v>
      </c>
      <c r="C338" s="10" t="s">
        <v>16</v>
      </c>
      <c r="D338" s="14">
        <v>467.35</v>
      </c>
    </row>
    <row r="339" spans="1:4" ht="22.5" x14ac:dyDescent="0.2">
      <c r="A339" s="13">
        <v>61600</v>
      </c>
      <c r="B339" s="9" t="s">
        <v>358</v>
      </c>
      <c r="C339" s="10" t="s">
        <v>46</v>
      </c>
      <c r="D339" s="14" t="s">
        <v>46</v>
      </c>
    </row>
    <row r="340" spans="1:4" ht="22.5" x14ac:dyDescent="0.2">
      <c r="A340" s="13">
        <v>61601</v>
      </c>
      <c r="B340" s="9" t="s">
        <v>359</v>
      </c>
      <c r="C340" s="10" t="s">
        <v>16</v>
      </c>
      <c r="D340" s="14">
        <v>521.5</v>
      </c>
    </row>
    <row r="341" spans="1:4" ht="22.5" x14ac:dyDescent="0.2">
      <c r="A341" s="13">
        <v>61602</v>
      </c>
      <c r="B341" s="9" t="s">
        <v>360</v>
      </c>
      <c r="C341" s="10" t="s">
        <v>16</v>
      </c>
      <c r="D341" s="14">
        <v>587.92999999999995</v>
      </c>
    </row>
    <row r="342" spans="1:4" ht="22.5" x14ac:dyDescent="0.2">
      <c r="A342" s="13">
        <v>61700</v>
      </c>
      <c r="B342" s="9" t="s">
        <v>361</v>
      </c>
      <c r="C342" s="10" t="s">
        <v>46</v>
      </c>
      <c r="D342" s="14" t="s">
        <v>46</v>
      </c>
    </row>
    <row r="343" spans="1:4" ht="22.5" x14ac:dyDescent="0.2">
      <c r="A343" s="13">
        <v>61701</v>
      </c>
      <c r="B343" s="9" t="s">
        <v>362</v>
      </c>
      <c r="C343" s="10" t="s">
        <v>16</v>
      </c>
      <c r="D343" s="14">
        <v>700.87</v>
      </c>
    </row>
    <row r="344" spans="1:4" ht="22.5" x14ac:dyDescent="0.2">
      <c r="A344" s="13">
        <v>61702</v>
      </c>
      <c r="B344" s="9" t="s">
        <v>363</v>
      </c>
      <c r="C344" s="10" t="s">
        <v>16</v>
      </c>
      <c r="D344" s="14">
        <v>865.33</v>
      </c>
    </row>
    <row r="345" spans="1:4" ht="22.5" x14ac:dyDescent="0.2">
      <c r="A345" s="13">
        <v>61703</v>
      </c>
      <c r="B345" s="9" t="s">
        <v>364</v>
      </c>
      <c r="C345" s="10" t="s">
        <v>16</v>
      </c>
      <c r="D345" s="14">
        <v>115.22</v>
      </c>
    </row>
    <row r="346" spans="1:4" ht="22.5" x14ac:dyDescent="0.2">
      <c r="A346" s="13">
        <v>61704</v>
      </c>
      <c r="B346" s="9" t="s">
        <v>365</v>
      </c>
      <c r="C346" s="10" t="s">
        <v>16</v>
      </c>
      <c r="D346" s="14">
        <v>231.14</v>
      </c>
    </row>
    <row r="347" spans="1:4" ht="22.5" x14ac:dyDescent="0.2">
      <c r="A347" s="13">
        <v>61705</v>
      </c>
      <c r="B347" s="9" t="s">
        <v>366</v>
      </c>
      <c r="C347" s="10" t="s">
        <v>16</v>
      </c>
      <c r="D347" s="14">
        <v>317.61</v>
      </c>
    </row>
    <row r="348" spans="1:4" ht="22.5" x14ac:dyDescent="0.2">
      <c r="A348" s="13">
        <v>61706</v>
      </c>
      <c r="B348" s="9" t="s">
        <v>367</v>
      </c>
      <c r="C348" s="10" t="s">
        <v>16</v>
      </c>
      <c r="D348" s="14">
        <v>507.04</v>
      </c>
    </row>
    <row r="349" spans="1:4" ht="22.5" x14ac:dyDescent="0.2">
      <c r="A349" s="13">
        <v>61707</v>
      </c>
      <c r="B349" s="9" t="s">
        <v>368</v>
      </c>
      <c r="C349" s="10" t="s">
        <v>16</v>
      </c>
      <c r="D349" s="14">
        <v>796.36</v>
      </c>
    </row>
    <row r="350" spans="1:4" ht="22.5" x14ac:dyDescent="0.2">
      <c r="A350" s="13">
        <v>61708</v>
      </c>
      <c r="B350" s="9" t="s">
        <v>369</v>
      </c>
      <c r="C350" s="10" t="s">
        <v>16</v>
      </c>
      <c r="D350" s="14">
        <v>1072.83</v>
      </c>
    </row>
    <row r="351" spans="1:4" ht="22.5" x14ac:dyDescent="0.2">
      <c r="A351" s="13">
        <v>61709</v>
      </c>
      <c r="B351" s="9" t="s">
        <v>370</v>
      </c>
      <c r="C351" s="10" t="s">
        <v>16</v>
      </c>
      <c r="D351" s="14">
        <v>1568.08</v>
      </c>
    </row>
    <row r="352" spans="1:4" x14ac:dyDescent="0.2">
      <c r="A352" s="13">
        <v>61800</v>
      </c>
      <c r="B352" s="9" t="s">
        <v>371</v>
      </c>
      <c r="C352" s="10" t="s">
        <v>46</v>
      </c>
      <c r="D352" s="14" t="s">
        <v>46</v>
      </c>
    </row>
    <row r="353" spans="1:4" x14ac:dyDescent="0.2">
      <c r="A353" s="13">
        <v>61801</v>
      </c>
      <c r="B353" s="9" t="s">
        <v>372</v>
      </c>
      <c r="C353" s="10" t="s">
        <v>5</v>
      </c>
      <c r="D353" s="14">
        <v>3995.54</v>
      </c>
    </row>
    <row r="354" spans="1:4" x14ac:dyDescent="0.2">
      <c r="A354" s="13">
        <v>61802</v>
      </c>
      <c r="B354" s="9" t="s">
        <v>373</v>
      </c>
      <c r="C354" s="10" t="s">
        <v>5</v>
      </c>
      <c r="D354" s="14">
        <v>4824.8500000000004</v>
      </c>
    </row>
    <row r="355" spans="1:4" x14ac:dyDescent="0.2">
      <c r="A355" s="13">
        <v>61803</v>
      </c>
      <c r="B355" s="9" t="s">
        <v>374</v>
      </c>
      <c r="C355" s="10" t="s">
        <v>5</v>
      </c>
      <c r="D355" s="14">
        <v>7902.21</v>
      </c>
    </row>
    <row r="356" spans="1:4" x14ac:dyDescent="0.2">
      <c r="A356" s="13">
        <v>61900</v>
      </c>
      <c r="B356" s="9" t="s">
        <v>375</v>
      </c>
      <c r="C356" s="10" t="s">
        <v>16</v>
      </c>
      <c r="D356" s="14">
        <v>780.81</v>
      </c>
    </row>
    <row r="357" spans="1:4" x14ac:dyDescent="0.2">
      <c r="A357" s="13">
        <v>62000</v>
      </c>
      <c r="B357" s="9" t="s">
        <v>376</v>
      </c>
      <c r="C357" s="10" t="s">
        <v>46</v>
      </c>
      <c r="D357" s="14" t="s">
        <v>46</v>
      </c>
    </row>
    <row r="358" spans="1:4" ht="22.5" x14ac:dyDescent="0.2">
      <c r="A358" s="13">
        <v>62003</v>
      </c>
      <c r="B358" s="9" t="s">
        <v>377</v>
      </c>
      <c r="C358" s="10" t="s">
        <v>5</v>
      </c>
      <c r="D358" s="14">
        <v>99.96</v>
      </c>
    </row>
    <row r="359" spans="1:4" ht="22.5" x14ac:dyDescent="0.2">
      <c r="A359" s="13">
        <v>62004</v>
      </c>
      <c r="B359" s="9" t="s">
        <v>378</v>
      </c>
      <c r="C359" s="10" t="s">
        <v>5</v>
      </c>
      <c r="D359" s="14">
        <v>99.96</v>
      </c>
    </row>
    <row r="360" spans="1:4" ht="33.75" x14ac:dyDescent="0.2">
      <c r="A360" s="13">
        <v>62021</v>
      </c>
      <c r="B360" s="9" t="s">
        <v>379</v>
      </c>
      <c r="C360" s="10" t="s">
        <v>5</v>
      </c>
      <c r="D360" s="14">
        <v>332.26</v>
      </c>
    </row>
    <row r="361" spans="1:4" ht="33.75" x14ac:dyDescent="0.2">
      <c r="A361" s="13">
        <v>62022</v>
      </c>
      <c r="B361" s="9" t="s">
        <v>380</v>
      </c>
      <c r="C361" s="10" t="s">
        <v>5</v>
      </c>
      <c r="D361" s="14">
        <v>282.06</v>
      </c>
    </row>
    <row r="362" spans="1:4" ht="33.75" x14ac:dyDescent="0.2">
      <c r="A362" s="13">
        <v>62023</v>
      </c>
      <c r="B362" s="9" t="s">
        <v>381</v>
      </c>
      <c r="C362" s="10" t="s">
        <v>5</v>
      </c>
      <c r="D362" s="14">
        <v>589.37</v>
      </c>
    </row>
    <row r="363" spans="1:4" ht="33.75" x14ac:dyDescent="0.2">
      <c r="A363" s="13">
        <v>62024</v>
      </c>
      <c r="B363" s="9" t="s">
        <v>382</v>
      </c>
      <c r="C363" s="10" t="s">
        <v>5</v>
      </c>
      <c r="D363" s="14">
        <v>533.32000000000005</v>
      </c>
    </row>
    <row r="364" spans="1:4" ht="22.5" x14ac:dyDescent="0.2">
      <c r="A364" s="13">
        <v>62025</v>
      </c>
      <c r="B364" s="9" t="s">
        <v>383</v>
      </c>
      <c r="C364" s="10" t="s">
        <v>5</v>
      </c>
      <c r="D364" s="14">
        <v>1021.44</v>
      </c>
    </row>
    <row r="365" spans="1:4" x14ac:dyDescent="0.2">
      <c r="A365" s="13">
        <v>62100</v>
      </c>
      <c r="B365" s="9" t="s">
        <v>384</v>
      </c>
      <c r="C365" s="10" t="s">
        <v>5</v>
      </c>
      <c r="D365" s="14">
        <v>127.53</v>
      </c>
    </row>
    <row r="366" spans="1:4" x14ac:dyDescent="0.2">
      <c r="A366" s="13">
        <v>62200</v>
      </c>
      <c r="B366" s="9" t="s">
        <v>385</v>
      </c>
      <c r="C366" s="10" t="s">
        <v>46</v>
      </c>
      <c r="D366" s="14" t="s">
        <v>46</v>
      </c>
    </row>
    <row r="367" spans="1:4" x14ac:dyDescent="0.2">
      <c r="A367" s="13">
        <v>62203</v>
      </c>
      <c r="B367" s="9" t="s">
        <v>386</v>
      </c>
      <c r="C367" s="10" t="s">
        <v>5</v>
      </c>
      <c r="D367" s="14">
        <v>1666.21</v>
      </c>
    </row>
    <row r="368" spans="1:4" x14ac:dyDescent="0.2">
      <c r="A368" s="23">
        <v>62204</v>
      </c>
      <c r="B368" s="11" t="s">
        <v>387</v>
      </c>
      <c r="C368" s="12" t="s">
        <v>5</v>
      </c>
      <c r="D368" s="24">
        <v>2976.68</v>
      </c>
    </row>
    <row r="369" spans="1:4" x14ac:dyDescent="0.2">
      <c r="A369" s="13">
        <v>62205</v>
      </c>
      <c r="B369" s="9" t="s">
        <v>388</v>
      </c>
      <c r="C369" s="10" t="s">
        <v>5</v>
      </c>
      <c r="D369" s="14">
        <v>4292.34</v>
      </c>
    </row>
    <row r="370" spans="1:4" x14ac:dyDescent="0.2">
      <c r="A370" s="13">
        <v>62206</v>
      </c>
      <c r="B370" s="9" t="s">
        <v>389</v>
      </c>
      <c r="C370" s="10" t="s">
        <v>5</v>
      </c>
      <c r="D370" s="14">
        <v>5604.33</v>
      </c>
    </row>
    <row r="371" spans="1:4" x14ac:dyDescent="0.2">
      <c r="A371" s="13">
        <v>62300</v>
      </c>
      <c r="B371" s="9" t="s">
        <v>390</v>
      </c>
      <c r="C371" s="10" t="s">
        <v>46</v>
      </c>
      <c r="D371" s="14" t="s">
        <v>46</v>
      </c>
    </row>
    <row r="372" spans="1:4" x14ac:dyDescent="0.2">
      <c r="A372" s="13">
        <v>62301</v>
      </c>
      <c r="B372" s="9" t="s">
        <v>391</v>
      </c>
      <c r="C372" s="10" t="s">
        <v>5</v>
      </c>
      <c r="D372" s="14">
        <v>716.03</v>
      </c>
    </row>
    <row r="373" spans="1:4" x14ac:dyDescent="0.2">
      <c r="A373" s="13">
        <v>62302</v>
      </c>
      <c r="B373" s="9" t="s">
        <v>392</v>
      </c>
      <c r="C373" s="10" t="s">
        <v>5</v>
      </c>
      <c r="D373" s="14">
        <v>792.81</v>
      </c>
    </row>
    <row r="374" spans="1:4" x14ac:dyDescent="0.2">
      <c r="A374" s="13">
        <v>62303</v>
      </c>
      <c r="B374" s="9" t="s">
        <v>783</v>
      </c>
      <c r="C374" s="10" t="s">
        <v>5</v>
      </c>
      <c r="D374" s="14">
        <v>869.58</v>
      </c>
    </row>
    <row r="375" spans="1:4" x14ac:dyDescent="0.2">
      <c r="A375" s="13">
        <v>62304</v>
      </c>
      <c r="B375" s="9" t="s">
        <v>393</v>
      </c>
      <c r="C375" s="10" t="s">
        <v>5</v>
      </c>
      <c r="D375" s="14">
        <v>61.51</v>
      </c>
    </row>
    <row r="376" spans="1:4" x14ac:dyDescent="0.2">
      <c r="A376" s="13">
        <v>62305</v>
      </c>
      <c r="B376" s="9" t="s">
        <v>394</v>
      </c>
      <c r="C376" s="10" t="s">
        <v>5</v>
      </c>
      <c r="D376" s="14">
        <v>198.51</v>
      </c>
    </row>
    <row r="377" spans="1:4" x14ac:dyDescent="0.2">
      <c r="A377" s="13">
        <v>62400</v>
      </c>
      <c r="B377" s="9" t="s">
        <v>395</v>
      </c>
      <c r="C377" s="10" t="s">
        <v>186</v>
      </c>
      <c r="D377" s="14">
        <v>129.75</v>
      </c>
    </row>
    <row r="378" spans="1:4" x14ac:dyDescent="0.2">
      <c r="A378" s="13">
        <v>62500</v>
      </c>
      <c r="B378" s="9" t="s">
        <v>396</v>
      </c>
      <c r="C378" s="10" t="s">
        <v>186</v>
      </c>
      <c r="D378" s="14">
        <v>138.22999999999999</v>
      </c>
    </row>
    <row r="379" spans="1:4" ht="22.5" x14ac:dyDescent="0.2">
      <c r="A379" s="13">
        <v>62600</v>
      </c>
      <c r="B379" s="9" t="s">
        <v>397</v>
      </c>
      <c r="C379" s="10" t="s">
        <v>16</v>
      </c>
      <c r="D379" s="14">
        <v>39.130000000000003</v>
      </c>
    </row>
    <row r="380" spans="1:4" ht="22.5" x14ac:dyDescent="0.2">
      <c r="A380" s="13">
        <v>62700</v>
      </c>
      <c r="B380" s="9" t="s">
        <v>398</v>
      </c>
      <c r="C380" s="10" t="s">
        <v>16</v>
      </c>
      <c r="D380" s="14">
        <v>20.97</v>
      </c>
    </row>
    <row r="381" spans="1:4" ht="22.5" x14ac:dyDescent="0.2">
      <c r="A381" s="13">
        <v>62800</v>
      </c>
      <c r="B381" s="9" t="s">
        <v>399</v>
      </c>
      <c r="C381" s="10" t="s">
        <v>16</v>
      </c>
      <c r="D381" s="14">
        <v>29.71</v>
      </c>
    </row>
    <row r="382" spans="1:4" ht="33.75" x14ac:dyDescent="0.2">
      <c r="A382" s="13">
        <v>62901</v>
      </c>
      <c r="B382" s="9" t="s">
        <v>400</v>
      </c>
      <c r="C382" s="10" t="s">
        <v>16</v>
      </c>
      <c r="D382" s="14">
        <v>19.66</v>
      </c>
    </row>
    <row r="383" spans="1:4" ht="33.75" x14ac:dyDescent="0.2">
      <c r="A383" s="13">
        <v>62902</v>
      </c>
      <c r="B383" s="9" t="s">
        <v>401</v>
      </c>
      <c r="C383" s="10" t="s">
        <v>16</v>
      </c>
      <c r="D383" s="14">
        <v>26.11</v>
      </c>
    </row>
    <row r="384" spans="1:4" ht="33.75" x14ac:dyDescent="0.2">
      <c r="A384" s="13">
        <v>62903</v>
      </c>
      <c r="B384" s="9" t="s">
        <v>402</v>
      </c>
      <c r="C384" s="10" t="s">
        <v>16</v>
      </c>
      <c r="D384" s="14">
        <v>26.31</v>
      </c>
    </row>
    <row r="385" spans="1:4" ht="33.75" x14ac:dyDescent="0.2">
      <c r="A385" s="13">
        <v>62904</v>
      </c>
      <c r="B385" s="9" t="s">
        <v>403</v>
      </c>
      <c r="C385" s="10" t="s">
        <v>16</v>
      </c>
      <c r="D385" s="14">
        <v>53.67</v>
      </c>
    </row>
    <row r="386" spans="1:4" ht="22.5" x14ac:dyDescent="0.2">
      <c r="A386" s="13">
        <v>63100</v>
      </c>
      <c r="B386" s="9" t="s">
        <v>404</v>
      </c>
      <c r="C386" s="10" t="s">
        <v>16</v>
      </c>
      <c r="D386" s="14">
        <v>18.100000000000001</v>
      </c>
    </row>
    <row r="387" spans="1:4" ht="22.5" x14ac:dyDescent="0.2">
      <c r="A387" s="13">
        <v>63200</v>
      </c>
      <c r="B387" s="9" t="s">
        <v>405</v>
      </c>
      <c r="C387" s="10" t="s">
        <v>16</v>
      </c>
      <c r="D387" s="14">
        <v>19.57</v>
      </c>
    </row>
    <row r="388" spans="1:4" ht="22.5" x14ac:dyDescent="0.2">
      <c r="A388" s="13">
        <v>63300</v>
      </c>
      <c r="B388" s="9" t="s">
        <v>406</v>
      </c>
      <c r="C388" s="10" t="s">
        <v>16</v>
      </c>
      <c r="D388" s="14">
        <v>30.42</v>
      </c>
    </row>
    <row r="389" spans="1:4" ht="22.5" x14ac:dyDescent="0.2">
      <c r="A389" s="13">
        <v>63400</v>
      </c>
      <c r="B389" s="9" t="s">
        <v>407</v>
      </c>
      <c r="C389" s="10" t="s">
        <v>16</v>
      </c>
      <c r="D389" s="14">
        <v>88.6</v>
      </c>
    </row>
    <row r="390" spans="1:4" ht="22.5" x14ac:dyDescent="0.2">
      <c r="A390" s="13">
        <v>63500</v>
      </c>
      <c r="B390" s="9" t="s">
        <v>408</v>
      </c>
      <c r="C390" s="10" t="s">
        <v>16</v>
      </c>
      <c r="D390" s="14">
        <v>53.71</v>
      </c>
    </row>
    <row r="391" spans="1:4" x14ac:dyDescent="0.2">
      <c r="A391" s="13">
        <v>63700</v>
      </c>
      <c r="B391" s="9" t="s">
        <v>409</v>
      </c>
      <c r="C391" s="10" t="s">
        <v>16</v>
      </c>
      <c r="D391" s="14">
        <v>6.14</v>
      </c>
    </row>
    <row r="392" spans="1:4" x14ac:dyDescent="0.2">
      <c r="A392" s="13">
        <v>63800</v>
      </c>
      <c r="B392" s="9" t="s">
        <v>410</v>
      </c>
      <c r="C392" s="10" t="s">
        <v>16</v>
      </c>
      <c r="D392" s="14">
        <v>6.25</v>
      </c>
    </row>
    <row r="393" spans="1:4" x14ac:dyDescent="0.2">
      <c r="A393" s="13">
        <v>63900</v>
      </c>
      <c r="B393" s="9" t="s">
        <v>411</v>
      </c>
      <c r="C393" s="10" t="s">
        <v>16</v>
      </c>
      <c r="D393" s="14">
        <v>7.84</v>
      </c>
    </row>
    <row r="394" spans="1:4" x14ac:dyDescent="0.2">
      <c r="A394" s="13">
        <v>64000</v>
      </c>
      <c r="B394" s="9" t="s">
        <v>412</v>
      </c>
      <c r="C394" s="10" t="s">
        <v>16</v>
      </c>
      <c r="D394" s="14">
        <v>8.0500000000000007</v>
      </c>
    </row>
    <row r="395" spans="1:4" ht="22.5" x14ac:dyDescent="0.2">
      <c r="A395" s="13">
        <v>64100</v>
      </c>
      <c r="B395" s="9" t="s">
        <v>413</v>
      </c>
      <c r="C395" s="10" t="s">
        <v>16</v>
      </c>
      <c r="D395" s="14">
        <v>8.17</v>
      </c>
    </row>
    <row r="396" spans="1:4" ht="22.5" x14ac:dyDescent="0.2">
      <c r="A396" s="13">
        <v>64200</v>
      </c>
      <c r="B396" s="9" t="s">
        <v>414</v>
      </c>
      <c r="C396" s="10" t="s">
        <v>16</v>
      </c>
      <c r="D396" s="14">
        <v>9.2799999999999994</v>
      </c>
    </row>
    <row r="397" spans="1:4" ht="22.5" x14ac:dyDescent="0.2">
      <c r="A397" s="13">
        <v>64400</v>
      </c>
      <c r="B397" s="9" t="s">
        <v>415</v>
      </c>
      <c r="C397" s="10" t="s">
        <v>13</v>
      </c>
      <c r="D397" s="14">
        <v>127.56</v>
      </c>
    </row>
    <row r="398" spans="1:4" ht="22.5" x14ac:dyDescent="0.2">
      <c r="A398" s="13">
        <v>64500</v>
      </c>
      <c r="B398" s="9" t="s">
        <v>416</v>
      </c>
      <c r="C398" s="10" t="s">
        <v>13</v>
      </c>
      <c r="D398" s="14">
        <v>213.47</v>
      </c>
    </row>
    <row r="399" spans="1:4" ht="22.5" x14ac:dyDescent="0.2">
      <c r="A399" s="13">
        <v>64600</v>
      </c>
      <c r="B399" s="9" t="s">
        <v>417</v>
      </c>
      <c r="C399" s="10" t="s">
        <v>16</v>
      </c>
      <c r="D399" s="14">
        <v>28.97</v>
      </c>
    </row>
    <row r="400" spans="1:4" ht="22.5" x14ac:dyDescent="0.2">
      <c r="A400" s="13">
        <v>64700</v>
      </c>
      <c r="B400" s="9" t="s">
        <v>418</v>
      </c>
      <c r="C400" s="10" t="s">
        <v>16</v>
      </c>
      <c r="D400" s="14">
        <v>32.99</v>
      </c>
    </row>
    <row r="401" spans="1:4" ht="22.5" x14ac:dyDescent="0.2">
      <c r="A401" s="13">
        <v>64800</v>
      </c>
      <c r="B401" s="9" t="s">
        <v>419</v>
      </c>
      <c r="C401" s="10" t="s">
        <v>16</v>
      </c>
      <c r="D401" s="14">
        <v>46.96</v>
      </c>
    </row>
    <row r="402" spans="1:4" x14ac:dyDescent="0.2">
      <c r="A402" s="13">
        <v>64900</v>
      </c>
      <c r="B402" s="9" t="s">
        <v>420</v>
      </c>
      <c r="C402" s="10" t="s">
        <v>421</v>
      </c>
      <c r="D402" s="14">
        <v>1.33</v>
      </c>
    </row>
    <row r="403" spans="1:4" ht="22.5" x14ac:dyDescent="0.2">
      <c r="A403" s="13">
        <v>65000</v>
      </c>
      <c r="B403" s="9" t="s">
        <v>422</v>
      </c>
      <c r="C403" s="10" t="s">
        <v>16</v>
      </c>
      <c r="D403" s="14">
        <v>3.3</v>
      </c>
    </row>
    <row r="404" spans="1:4" ht="22.5" x14ac:dyDescent="0.2">
      <c r="A404" s="13">
        <v>65100</v>
      </c>
      <c r="B404" s="9" t="s">
        <v>423</v>
      </c>
      <c r="C404" s="10" t="s">
        <v>16</v>
      </c>
      <c r="D404" s="14">
        <v>10.24</v>
      </c>
    </row>
    <row r="405" spans="1:4" ht="22.5" x14ac:dyDescent="0.2">
      <c r="A405" s="13">
        <v>65200</v>
      </c>
      <c r="B405" s="9" t="s">
        <v>424</v>
      </c>
      <c r="C405" s="10" t="s">
        <v>16</v>
      </c>
      <c r="D405" s="14">
        <v>14.03</v>
      </c>
    </row>
    <row r="406" spans="1:4" ht="22.5" x14ac:dyDescent="0.2">
      <c r="A406" s="13">
        <v>65300</v>
      </c>
      <c r="B406" s="9" t="s">
        <v>425</v>
      </c>
      <c r="C406" s="10" t="s">
        <v>16</v>
      </c>
      <c r="D406" s="14">
        <v>17.77</v>
      </c>
    </row>
    <row r="407" spans="1:4" ht="22.5" x14ac:dyDescent="0.2">
      <c r="A407" s="13">
        <v>65400</v>
      </c>
      <c r="B407" s="9" t="s">
        <v>426</v>
      </c>
      <c r="C407" s="10" t="s">
        <v>16</v>
      </c>
      <c r="D407" s="14">
        <v>21.56</v>
      </c>
    </row>
    <row r="408" spans="1:4" ht="22.5" x14ac:dyDescent="0.2">
      <c r="A408" s="13">
        <v>65500</v>
      </c>
      <c r="B408" s="9" t="s">
        <v>427</v>
      </c>
      <c r="C408" s="10" t="s">
        <v>16</v>
      </c>
      <c r="D408" s="14">
        <v>26.92</v>
      </c>
    </row>
    <row r="409" spans="1:4" ht="22.5" x14ac:dyDescent="0.2">
      <c r="A409" s="13">
        <v>65600</v>
      </c>
      <c r="B409" s="9" t="s">
        <v>428</v>
      </c>
      <c r="C409" s="10" t="s">
        <v>16</v>
      </c>
      <c r="D409" s="14">
        <v>24.74</v>
      </c>
    </row>
    <row r="410" spans="1:4" ht="22.5" x14ac:dyDescent="0.2">
      <c r="A410" s="13">
        <v>65700</v>
      </c>
      <c r="B410" s="9" t="s">
        <v>429</v>
      </c>
      <c r="C410" s="10" t="s">
        <v>16</v>
      </c>
      <c r="D410" s="14">
        <v>34.119999999999997</v>
      </c>
    </row>
    <row r="411" spans="1:4" ht="22.5" x14ac:dyDescent="0.2">
      <c r="A411" s="13">
        <v>65800</v>
      </c>
      <c r="B411" s="9" t="s">
        <v>430</v>
      </c>
      <c r="C411" s="10" t="s">
        <v>16</v>
      </c>
      <c r="D411" s="14">
        <v>44.67</v>
      </c>
    </row>
    <row r="412" spans="1:4" ht="22.5" x14ac:dyDescent="0.2">
      <c r="A412" s="13">
        <v>65900</v>
      </c>
      <c r="B412" s="9" t="s">
        <v>431</v>
      </c>
      <c r="C412" s="10" t="s">
        <v>16</v>
      </c>
      <c r="D412" s="14">
        <v>55.21</v>
      </c>
    </row>
    <row r="413" spans="1:4" ht="22.5" x14ac:dyDescent="0.2">
      <c r="A413" s="13">
        <v>66000</v>
      </c>
      <c r="B413" s="9" t="s">
        <v>432</v>
      </c>
      <c r="C413" s="10" t="s">
        <v>16</v>
      </c>
      <c r="D413" s="14">
        <v>66.790000000000006</v>
      </c>
    </row>
    <row r="414" spans="1:4" x14ac:dyDescent="0.2">
      <c r="A414" s="13">
        <v>66500</v>
      </c>
      <c r="B414" s="9" t="s">
        <v>433</v>
      </c>
      <c r="C414" s="10" t="s">
        <v>46</v>
      </c>
      <c r="D414" s="14" t="s">
        <v>46</v>
      </c>
    </row>
    <row r="415" spans="1:4" ht="22.5" x14ac:dyDescent="0.2">
      <c r="A415" s="13">
        <v>66505</v>
      </c>
      <c r="B415" s="9" t="s">
        <v>434</v>
      </c>
      <c r="C415" s="10" t="s">
        <v>5</v>
      </c>
      <c r="D415" s="14">
        <v>1870.82</v>
      </c>
    </row>
    <row r="416" spans="1:4" ht="22.5" x14ac:dyDescent="0.2">
      <c r="A416" s="13">
        <v>66506</v>
      </c>
      <c r="B416" s="9" t="s">
        <v>435</v>
      </c>
      <c r="C416" s="10" t="s">
        <v>5</v>
      </c>
      <c r="D416" s="14">
        <v>1870.81</v>
      </c>
    </row>
    <row r="417" spans="1:4" ht="22.5" x14ac:dyDescent="0.2">
      <c r="A417" s="13">
        <v>66507</v>
      </c>
      <c r="B417" s="9" t="s">
        <v>436</v>
      </c>
      <c r="C417" s="10" t="s">
        <v>5</v>
      </c>
      <c r="D417" s="14">
        <v>2992.46</v>
      </c>
    </row>
    <row r="418" spans="1:4" ht="22.5" x14ac:dyDescent="0.2">
      <c r="A418" s="13">
        <v>66508</v>
      </c>
      <c r="B418" s="9" t="s">
        <v>437</v>
      </c>
      <c r="C418" s="10" t="s">
        <v>5</v>
      </c>
      <c r="D418" s="14">
        <v>2992.46</v>
      </c>
    </row>
    <row r="419" spans="1:4" ht="33.75" x14ac:dyDescent="0.2">
      <c r="A419" s="13">
        <v>66521</v>
      </c>
      <c r="B419" s="9" t="s">
        <v>438</v>
      </c>
      <c r="C419" s="10" t="s">
        <v>5</v>
      </c>
      <c r="D419" s="14">
        <v>287.33</v>
      </c>
    </row>
    <row r="420" spans="1:4" ht="33.75" x14ac:dyDescent="0.2">
      <c r="A420" s="13">
        <v>66522</v>
      </c>
      <c r="B420" s="9" t="s">
        <v>439</v>
      </c>
      <c r="C420" s="10" t="s">
        <v>5</v>
      </c>
      <c r="D420" s="14">
        <v>291.12</v>
      </c>
    </row>
    <row r="421" spans="1:4" ht="33.75" x14ac:dyDescent="0.2">
      <c r="A421" s="13">
        <v>66523</v>
      </c>
      <c r="B421" s="9" t="s">
        <v>440</v>
      </c>
      <c r="C421" s="10" t="s">
        <v>5</v>
      </c>
      <c r="D421" s="14">
        <v>342.97</v>
      </c>
    </row>
    <row r="422" spans="1:4" ht="33.75" x14ac:dyDescent="0.2">
      <c r="A422" s="13">
        <v>66524</v>
      </c>
      <c r="B422" s="9" t="s">
        <v>441</v>
      </c>
      <c r="C422" s="10" t="s">
        <v>5</v>
      </c>
      <c r="D422" s="14">
        <v>333.57</v>
      </c>
    </row>
    <row r="423" spans="1:4" ht="33.75" x14ac:dyDescent="0.2">
      <c r="A423" s="13">
        <v>66525</v>
      </c>
      <c r="B423" s="9" t="s">
        <v>442</v>
      </c>
      <c r="C423" s="10" t="s">
        <v>5</v>
      </c>
      <c r="D423" s="14">
        <v>470.3</v>
      </c>
    </row>
    <row r="424" spans="1:4" ht="33.75" x14ac:dyDescent="0.2">
      <c r="A424" s="13">
        <v>66527</v>
      </c>
      <c r="B424" s="9" t="s">
        <v>443</v>
      </c>
      <c r="C424" s="10" t="s">
        <v>5</v>
      </c>
      <c r="D424" s="14">
        <v>849.41</v>
      </c>
    </row>
    <row r="425" spans="1:4" x14ac:dyDescent="0.2">
      <c r="A425" s="13">
        <v>66600</v>
      </c>
      <c r="B425" s="9" t="s">
        <v>444</v>
      </c>
      <c r="C425" s="10" t="s">
        <v>46</v>
      </c>
      <c r="D425" s="14" t="s">
        <v>46</v>
      </c>
    </row>
    <row r="426" spans="1:4" x14ac:dyDescent="0.2">
      <c r="A426" s="13">
        <v>66601</v>
      </c>
      <c r="B426" s="9" t="s">
        <v>445</v>
      </c>
      <c r="C426" s="10" t="s">
        <v>5</v>
      </c>
      <c r="D426" s="14">
        <v>841.53</v>
      </c>
    </row>
    <row r="427" spans="1:4" x14ac:dyDescent="0.2">
      <c r="A427" s="13">
        <v>66602</v>
      </c>
      <c r="B427" s="9" t="s">
        <v>446</v>
      </c>
      <c r="C427" s="10" t="s">
        <v>5</v>
      </c>
      <c r="D427" s="14">
        <v>963</v>
      </c>
    </row>
    <row r="428" spans="1:4" ht="22.5" x14ac:dyDescent="0.2">
      <c r="A428" s="13">
        <v>66605</v>
      </c>
      <c r="B428" s="9" t="s">
        <v>447</v>
      </c>
      <c r="C428" s="10" t="s">
        <v>5</v>
      </c>
      <c r="D428" s="14">
        <v>59.04</v>
      </c>
    </row>
    <row r="429" spans="1:4" ht="22.5" x14ac:dyDescent="0.2">
      <c r="A429" s="13">
        <v>66606</v>
      </c>
      <c r="B429" s="9" t="s">
        <v>448</v>
      </c>
      <c r="C429" s="10" t="s">
        <v>5</v>
      </c>
      <c r="D429" s="14">
        <v>59.04</v>
      </c>
    </row>
    <row r="430" spans="1:4" ht="22.5" x14ac:dyDescent="0.2">
      <c r="A430" s="13">
        <v>66800</v>
      </c>
      <c r="B430" s="9" t="s">
        <v>449</v>
      </c>
      <c r="C430" s="10" t="s">
        <v>46</v>
      </c>
      <c r="D430" s="14" t="s">
        <v>46</v>
      </c>
    </row>
    <row r="431" spans="1:4" ht="22.5" x14ac:dyDescent="0.2">
      <c r="A431" s="13">
        <v>66801</v>
      </c>
      <c r="B431" s="9" t="s">
        <v>450</v>
      </c>
      <c r="C431" s="10" t="s">
        <v>16</v>
      </c>
      <c r="D431" s="14">
        <v>22.06</v>
      </c>
    </row>
    <row r="432" spans="1:4" ht="22.5" x14ac:dyDescent="0.2">
      <c r="A432" s="13">
        <v>66802</v>
      </c>
      <c r="B432" s="9" t="s">
        <v>451</v>
      </c>
      <c r="C432" s="10" t="s">
        <v>16</v>
      </c>
      <c r="D432" s="14">
        <v>31.14</v>
      </c>
    </row>
    <row r="433" spans="1:4" ht="22.5" x14ac:dyDescent="0.2">
      <c r="A433" s="13">
        <v>66803</v>
      </c>
      <c r="B433" s="9" t="s">
        <v>452</v>
      </c>
      <c r="C433" s="10" t="s">
        <v>16</v>
      </c>
      <c r="D433" s="14">
        <v>33.950000000000003</v>
      </c>
    </row>
    <row r="434" spans="1:4" ht="33.75" x14ac:dyDescent="0.2">
      <c r="A434" s="13">
        <v>66901</v>
      </c>
      <c r="B434" s="9" t="s">
        <v>453</v>
      </c>
      <c r="C434" s="10" t="s">
        <v>13</v>
      </c>
      <c r="D434" s="14">
        <v>3.1</v>
      </c>
    </row>
    <row r="435" spans="1:4" ht="33.75" x14ac:dyDescent="0.2">
      <c r="A435" s="13">
        <v>66902</v>
      </c>
      <c r="B435" s="9" t="s">
        <v>454</v>
      </c>
      <c r="C435" s="10" t="s">
        <v>13</v>
      </c>
      <c r="D435" s="14">
        <v>3.66</v>
      </c>
    </row>
    <row r="436" spans="1:4" ht="33.75" x14ac:dyDescent="0.2">
      <c r="A436" s="13">
        <v>66903</v>
      </c>
      <c r="B436" s="9" t="s">
        <v>455</v>
      </c>
      <c r="C436" s="10" t="s">
        <v>13</v>
      </c>
      <c r="D436" s="14">
        <v>4.0999999999999996</v>
      </c>
    </row>
    <row r="437" spans="1:4" ht="33.75" x14ac:dyDescent="0.2">
      <c r="A437" s="13">
        <v>66904</v>
      </c>
      <c r="B437" s="9" t="s">
        <v>456</v>
      </c>
      <c r="C437" s="10" t="s">
        <v>13</v>
      </c>
      <c r="D437" s="14">
        <v>4.29</v>
      </c>
    </row>
    <row r="438" spans="1:4" ht="33.75" x14ac:dyDescent="0.2">
      <c r="A438" s="13">
        <v>66905</v>
      </c>
      <c r="B438" s="9" t="s">
        <v>457</v>
      </c>
      <c r="C438" s="10" t="s">
        <v>13</v>
      </c>
      <c r="D438" s="14">
        <v>5.55</v>
      </c>
    </row>
    <row r="439" spans="1:4" ht="33.75" x14ac:dyDescent="0.2">
      <c r="A439" s="13">
        <v>66906</v>
      </c>
      <c r="B439" s="9" t="s">
        <v>458</v>
      </c>
      <c r="C439" s="10" t="s">
        <v>13</v>
      </c>
      <c r="D439" s="14">
        <v>6.28</v>
      </c>
    </row>
    <row r="440" spans="1:4" ht="33.75" x14ac:dyDescent="0.2">
      <c r="A440" s="13">
        <v>66907</v>
      </c>
      <c r="B440" s="9" t="s">
        <v>459</v>
      </c>
      <c r="C440" s="10" t="s">
        <v>13</v>
      </c>
      <c r="D440" s="14">
        <v>8.15</v>
      </c>
    </row>
    <row r="441" spans="1:4" ht="33.75" x14ac:dyDescent="0.2">
      <c r="A441" s="13">
        <v>66908</v>
      </c>
      <c r="B441" s="9" t="s">
        <v>460</v>
      </c>
      <c r="C441" s="10" t="s">
        <v>13</v>
      </c>
      <c r="D441" s="14">
        <v>9.41</v>
      </c>
    </row>
    <row r="442" spans="1:4" ht="33.75" x14ac:dyDescent="0.2">
      <c r="A442" s="13">
        <v>66909</v>
      </c>
      <c r="B442" s="9" t="s">
        <v>461</v>
      </c>
      <c r="C442" s="10" t="s">
        <v>13</v>
      </c>
      <c r="D442" s="14">
        <v>11.71</v>
      </c>
    </row>
    <row r="443" spans="1:4" ht="22.5" x14ac:dyDescent="0.2">
      <c r="A443" s="13">
        <v>67001</v>
      </c>
      <c r="B443" s="9" t="s">
        <v>462</v>
      </c>
      <c r="C443" s="10" t="s">
        <v>13</v>
      </c>
      <c r="D443" s="14">
        <v>28.18</v>
      </c>
    </row>
    <row r="444" spans="1:4" ht="33.75" x14ac:dyDescent="0.2">
      <c r="A444" s="13">
        <v>67002</v>
      </c>
      <c r="B444" s="9" t="s">
        <v>463</v>
      </c>
      <c r="C444" s="10" t="s">
        <v>13</v>
      </c>
      <c r="D444" s="14">
        <v>21.93</v>
      </c>
    </row>
    <row r="445" spans="1:4" ht="45" x14ac:dyDescent="0.2">
      <c r="A445" s="13">
        <v>67003</v>
      </c>
      <c r="B445" s="9" t="s">
        <v>464</v>
      </c>
      <c r="C445" s="10" t="s">
        <v>13</v>
      </c>
      <c r="D445" s="14">
        <v>38.659999999999997</v>
      </c>
    </row>
    <row r="446" spans="1:4" ht="33.75" x14ac:dyDescent="0.2">
      <c r="A446" s="13">
        <v>67100</v>
      </c>
      <c r="B446" s="9" t="s">
        <v>465</v>
      </c>
      <c r="C446" s="10" t="s">
        <v>37</v>
      </c>
      <c r="D446" s="14">
        <v>258.57</v>
      </c>
    </row>
    <row r="447" spans="1:4" ht="33.75" x14ac:dyDescent="0.2">
      <c r="A447" s="13">
        <v>67200</v>
      </c>
      <c r="B447" s="9" t="s">
        <v>466</v>
      </c>
      <c r="C447" s="10" t="s">
        <v>37</v>
      </c>
      <c r="D447" s="14">
        <v>335.84</v>
      </c>
    </row>
    <row r="448" spans="1:4" x14ac:dyDescent="0.2">
      <c r="A448" s="1">
        <v>70000</v>
      </c>
      <c r="B448" s="2" t="s">
        <v>467</v>
      </c>
      <c r="C448" s="3"/>
      <c r="D448" s="4"/>
    </row>
    <row r="449" spans="1:4" ht="22.5" x14ac:dyDescent="0.2">
      <c r="A449" s="13">
        <v>70100</v>
      </c>
      <c r="B449" s="9" t="s">
        <v>468</v>
      </c>
      <c r="C449" s="10" t="s">
        <v>13</v>
      </c>
      <c r="D449" s="14">
        <v>90.44</v>
      </c>
    </row>
    <row r="450" spans="1:4" ht="22.5" x14ac:dyDescent="0.2">
      <c r="A450" s="13">
        <v>70300</v>
      </c>
      <c r="B450" s="9" t="s">
        <v>469</v>
      </c>
      <c r="C450" s="10" t="s">
        <v>46</v>
      </c>
      <c r="D450" s="14" t="s">
        <v>46</v>
      </c>
    </row>
    <row r="451" spans="1:4" ht="33.75" x14ac:dyDescent="0.2">
      <c r="A451" s="13">
        <v>70301</v>
      </c>
      <c r="B451" s="9" t="s">
        <v>470</v>
      </c>
      <c r="C451" s="10" t="s">
        <v>13</v>
      </c>
      <c r="D451" s="14">
        <v>256.13</v>
      </c>
    </row>
    <row r="452" spans="1:4" ht="33.75" x14ac:dyDescent="0.2">
      <c r="A452" s="13">
        <v>70302</v>
      </c>
      <c r="B452" s="9" t="s">
        <v>471</v>
      </c>
      <c r="C452" s="10" t="s">
        <v>13</v>
      </c>
      <c r="D452" s="14">
        <v>280.58</v>
      </c>
    </row>
    <row r="453" spans="1:4" ht="33.75" x14ac:dyDescent="0.2">
      <c r="A453" s="13">
        <v>70303</v>
      </c>
      <c r="B453" s="9" t="s">
        <v>472</v>
      </c>
      <c r="C453" s="10" t="s">
        <v>13</v>
      </c>
      <c r="D453" s="14">
        <v>272.85000000000002</v>
      </c>
    </row>
    <row r="454" spans="1:4" ht="33.75" x14ac:dyDescent="0.2">
      <c r="A454" s="13">
        <v>70304</v>
      </c>
      <c r="B454" s="9" t="s">
        <v>473</v>
      </c>
      <c r="C454" s="10" t="s">
        <v>13</v>
      </c>
      <c r="D454" s="14">
        <v>298.44</v>
      </c>
    </row>
    <row r="455" spans="1:4" ht="33.75" x14ac:dyDescent="0.2">
      <c r="A455" s="13">
        <v>70305</v>
      </c>
      <c r="B455" s="9" t="s">
        <v>474</v>
      </c>
      <c r="C455" s="10" t="s">
        <v>13</v>
      </c>
      <c r="D455" s="14">
        <v>381.26</v>
      </c>
    </row>
    <row r="456" spans="1:4" ht="33.75" x14ac:dyDescent="0.2">
      <c r="A456" s="13">
        <v>70306</v>
      </c>
      <c r="B456" s="9" t="s">
        <v>475</v>
      </c>
      <c r="C456" s="10" t="s">
        <v>13</v>
      </c>
      <c r="D456" s="14">
        <v>433.48</v>
      </c>
    </row>
    <row r="457" spans="1:4" ht="22.5" x14ac:dyDescent="0.2">
      <c r="A457" s="13">
        <v>70500</v>
      </c>
      <c r="B457" s="9" t="s">
        <v>476</v>
      </c>
      <c r="C457" s="10" t="s">
        <v>13</v>
      </c>
      <c r="D457" s="14">
        <v>309.57</v>
      </c>
    </row>
    <row r="458" spans="1:4" x14ac:dyDescent="0.2">
      <c r="A458" s="13">
        <v>70600</v>
      </c>
      <c r="B458" s="9" t="s">
        <v>477</v>
      </c>
      <c r="C458" s="10" t="s">
        <v>186</v>
      </c>
      <c r="D458" s="14">
        <v>46.72</v>
      </c>
    </row>
    <row r="459" spans="1:4" x14ac:dyDescent="0.2">
      <c r="A459" s="13">
        <v>70700</v>
      </c>
      <c r="B459" s="9" t="s">
        <v>478</v>
      </c>
      <c r="C459" s="10" t="s">
        <v>13</v>
      </c>
      <c r="D459" s="14">
        <v>48.44</v>
      </c>
    </row>
    <row r="460" spans="1:4" x14ac:dyDescent="0.2">
      <c r="A460" s="13">
        <v>70800</v>
      </c>
      <c r="B460" s="9" t="s">
        <v>479</v>
      </c>
      <c r="C460" s="10" t="s">
        <v>480</v>
      </c>
      <c r="D460" s="14">
        <v>13.36</v>
      </c>
    </row>
    <row r="461" spans="1:4" x14ac:dyDescent="0.2">
      <c r="A461" s="13">
        <v>70900</v>
      </c>
      <c r="B461" s="9" t="s">
        <v>481</v>
      </c>
      <c r="C461" s="10" t="s">
        <v>480</v>
      </c>
      <c r="D461" s="14">
        <v>12.07</v>
      </c>
    </row>
    <row r="462" spans="1:4" x14ac:dyDescent="0.2">
      <c r="A462" s="13">
        <v>71000</v>
      </c>
      <c r="B462" s="9" t="s">
        <v>482</v>
      </c>
      <c r="C462" s="10" t="s">
        <v>480</v>
      </c>
      <c r="D462" s="14">
        <v>12.1</v>
      </c>
    </row>
    <row r="463" spans="1:4" x14ac:dyDescent="0.2">
      <c r="A463" s="13">
        <v>71100</v>
      </c>
      <c r="B463" s="9" t="s">
        <v>483</v>
      </c>
      <c r="C463" s="10" t="s">
        <v>480</v>
      </c>
      <c r="D463" s="14">
        <v>13.32</v>
      </c>
    </row>
    <row r="464" spans="1:4" x14ac:dyDescent="0.2">
      <c r="A464" s="13">
        <v>71200</v>
      </c>
      <c r="B464" s="9" t="s">
        <v>484</v>
      </c>
      <c r="C464" s="10" t="s">
        <v>480</v>
      </c>
      <c r="D464" s="14">
        <v>9.82</v>
      </c>
    </row>
    <row r="465" spans="1:4" x14ac:dyDescent="0.2">
      <c r="A465" s="13">
        <v>71300</v>
      </c>
      <c r="B465" s="9" t="s">
        <v>485</v>
      </c>
      <c r="C465" s="10" t="s">
        <v>186</v>
      </c>
      <c r="D465" s="14">
        <v>347.36</v>
      </c>
    </row>
    <row r="466" spans="1:4" x14ac:dyDescent="0.2">
      <c r="A466" s="13">
        <v>71400</v>
      </c>
      <c r="B466" s="9" t="s">
        <v>486</v>
      </c>
      <c r="C466" s="10" t="s">
        <v>186</v>
      </c>
      <c r="D466" s="14">
        <v>358.74</v>
      </c>
    </row>
    <row r="467" spans="1:4" x14ac:dyDescent="0.2">
      <c r="A467" s="13">
        <v>71500</v>
      </c>
      <c r="B467" s="9" t="s">
        <v>487</v>
      </c>
      <c r="C467" s="10" t="s">
        <v>186</v>
      </c>
      <c r="D467" s="14">
        <v>370.56</v>
      </c>
    </row>
    <row r="468" spans="1:4" x14ac:dyDescent="0.2">
      <c r="A468" s="13">
        <v>71600</v>
      </c>
      <c r="B468" s="9" t="s">
        <v>488</v>
      </c>
      <c r="C468" s="10" t="s">
        <v>186</v>
      </c>
      <c r="D468" s="14">
        <v>382.84</v>
      </c>
    </row>
    <row r="469" spans="1:4" x14ac:dyDescent="0.2">
      <c r="A469" s="13">
        <v>71700</v>
      </c>
      <c r="B469" s="9" t="s">
        <v>489</v>
      </c>
      <c r="C469" s="10" t="s">
        <v>186</v>
      </c>
      <c r="D469" s="14">
        <v>395.6</v>
      </c>
    </row>
    <row r="470" spans="1:4" x14ac:dyDescent="0.2">
      <c r="A470" s="13">
        <v>71800</v>
      </c>
      <c r="B470" s="9" t="s">
        <v>490</v>
      </c>
      <c r="C470" s="10" t="s">
        <v>186</v>
      </c>
      <c r="D470" s="14">
        <v>288.93</v>
      </c>
    </row>
    <row r="471" spans="1:4" x14ac:dyDescent="0.2">
      <c r="A471" s="13">
        <v>71900</v>
      </c>
      <c r="B471" s="9" t="s">
        <v>491</v>
      </c>
      <c r="C471" s="10" t="s">
        <v>5</v>
      </c>
      <c r="D471" s="14">
        <v>39.75</v>
      </c>
    </row>
    <row r="472" spans="1:4" ht="22.5" x14ac:dyDescent="0.2">
      <c r="A472" s="23">
        <v>72000</v>
      </c>
      <c r="B472" s="11" t="s">
        <v>492</v>
      </c>
      <c r="C472" s="12" t="s">
        <v>186</v>
      </c>
      <c r="D472" s="24">
        <v>562.64</v>
      </c>
    </row>
    <row r="473" spans="1:4" ht="22.5" x14ac:dyDescent="0.2">
      <c r="A473" s="13">
        <v>72200</v>
      </c>
      <c r="B473" s="9" t="s">
        <v>493</v>
      </c>
      <c r="C473" s="10" t="s">
        <v>186</v>
      </c>
      <c r="D473" s="14">
        <v>154.47</v>
      </c>
    </row>
    <row r="474" spans="1:4" ht="22.5" x14ac:dyDescent="0.2">
      <c r="A474" s="13">
        <v>72300</v>
      </c>
      <c r="B474" s="9" t="s">
        <v>494</v>
      </c>
      <c r="C474" s="10" t="s">
        <v>186</v>
      </c>
      <c r="D474" s="14">
        <v>764.3</v>
      </c>
    </row>
    <row r="475" spans="1:4" ht="22.5" x14ac:dyDescent="0.2">
      <c r="A475" s="13">
        <v>72400</v>
      </c>
      <c r="B475" s="9" t="s">
        <v>495</v>
      </c>
      <c r="C475" s="10" t="s">
        <v>186</v>
      </c>
      <c r="D475" s="14">
        <v>613.65</v>
      </c>
    </row>
    <row r="476" spans="1:4" ht="33.75" x14ac:dyDescent="0.2">
      <c r="A476" s="13">
        <v>72500</v>
      </c>
      <c r="B476" s="9" t="s">
        <v>496</v>
      </c>
      <c r="C476" s="10" t="s">
        <v>186</v>
      </c>
      <c r="D476" s="14">
        <v>776.26</v>
      </c>
    </row>
    <row r="477" spans="1:4" ht="33.75" x14ac:dyDescent="0.2">
      <c r="A477" s="13">
        <v>72600</v>
      </c>
      <c r="B477" s="9" t="s">
        <v>497</v>
      </c>
      <c r="C477" s="10" t="s">
        <v>186</v>
      </c>
      <c r="D477" s="14">
        <v>669.9</v>
      </c>
    </row>
    <row r="478" spans="1:4" ht="33.75" x14ac:dyDescent="0.2">
      <c r="A478" s="13">
        <v>73000</v>
      </c>
      <c r="B478" s="9" t="s">
        <v>498</v>
      </c>
      <c r="C478" s="10" t="s">
        <v>13</v>
      </c>
      <c r="D478" s="14">
        <v>214.08</v>
      </c>
    </row>
    <row r="479" spans="1:4" ht="33.75" x14ac:dyDescent="0.2">
      <c r="A479" s="13">
        <v>73100</v>
      </c>
      <c r="B479" s="9" t="s">
        <v>499</v>
      </c>
      <c r="C479" s="10" t="s">
        <v>13</v>
      </c>
      <c r="D479" s="14">
        <v>245.59</v>
      </c>
    </row>
    <row r="480" spans="1:4" ht="33.75" x14ac:dyDescent="0.2">
      <c r="A480" s="13">
        <v>73200</v>
      </c>
      <c r="B480" s="9" t="s">
        <v>500</v>
      </c>
      <c r="C480" s="10" t="s">
        <v>13</v>
      </c>
      <c r="D480" s="14">
        <v>260.83999999999997</v>
      </c>
    </row>
    <row r="481" spans="1:4" ht="22.5" x14ac:dyDescent="0.2">
      <c r="A481" s="13">
        <v>73400</v>
      </c>
      <c r="B481" s="9" t="s">
        <v>501</v>
      </c>
      <c r="C481" s="10" t="s">
        <v>186</v>
      </c>
      <c r="D481" s="14">
        <v>619.05999999999995</v>
      </c>
    </row>
    <row r="482" spans="1:4" x14ac:dyDescent="0.2">
      <c r="A482" s="13">
        <v>73500</v>
      </c>
      <c r="B482" s="9" t="s">
        <v>420</v>
      </c>
      <c r="C482" s="10" t="s">
        <v>421</v>
      </c>
      <c r="D482" s="14">
        <v>1.33</v>
      </c>
    </row>
    <row r="483" spans="1:4" ht="22.5" x14ac:dyDescent="0.2">
      <c r="A483" s="13">
        <v>73600</v>
      </c>
      <c r="B483" s="9" t="s">
        <v>784</v>
      </c>
      <c r="C483" s="10" t="s">
        <v>785</v>
      </c>
      <c r="D483" s="14">
        <v>6.18</v>
      </c>
    </row>
    <row r="484" spans="1:4" ht="22.5" x14ac:dyDescent="0.2">
      <c r="A484" s="13">
        <v>73700</v>
      </c>
      <c r="B484" s="9" t="s">
        <v>786</v>
      </c>
      <c r="C484" s="10" t="s">
        <v>785</v>
      </c>
      <c r="D484" s="14">
        <v>3.75</v>
      </c>
    </row>
    <row r="485" spans="1:4" ht="33.75" x14ac:dyDescent="0.2">
      <c r="A485" s="13">
        <v>74001</v>
      </c>
      <c r="B485" s="9" t="s">
        <v>502</v>
      </c>
      <c r="C485" s="10" t="s">
        <v>13</v>
      </c>
      <c r="D485" s="14">
        <v>9.69</v>
      </c>
    </row>
    <row r="486" spans="1:4" ht="33.75" x14ac:dyDescent="0.2">
      <c r="A486" s="13">
        <v>74002</v>
      </c>
      <c r="B486" s="9" t="s">
        <v>503</v>
      </c>
      <c r="C486" s="10" t="s">
        <v>13</v>
      </c>
      <c r="D486" s="14">
        <v>10.25</v>
      </c>
    </row>
    <row r="487" spans="1:4" ht="33.75" x14ac:dyDescent="0.2">
      <c r="A487" s="13">
        <v>74003</v>
      </c>
      <c r="B487" s="9" t="s">
        <v>504</v>
      </c>
      <c r="C487" s="10" t="s">
        <v>13</v>
      </c>
      <c r="D487" s="14">
        <v>10.7</v>
      </c>
    </row>
    <row r="488" spans="1:4" ht="33.75" x14ac:dyDescent="0.2">
      <c r="A488" s="13">
        <v>74004</v>
      </c>
      <c r="B488" s="9" t="s">
        <v>505</v>
      </c>
      <c r="C488" s="10" t="s">
        <v>13</v>
      </c>
      <c r="D488" s="14">
        <v>10.9</v>
      </c>
    </row>
    <row r="489" spans="1:4" ht="33.75" x14ac:dyDescent="0.2">
      <c r="A489" s="13">
        <v>74005</v>
      </c>
      <c r="B489" s="9" t="s">
        <v>506</v>
      </c>
      <c r="C489" s="10" t="s">
        <v>13</v>
      </c>
      <c r="D489" s="14">
        <v>12.18</v>
      </c>
    </row>
    <row r="490" spans="1:4" ht="33.75" x14ac:dyDescent="0.2">
      <c r="A490" s="13">
        <v>74006</v>
      </c>
      <c r="B490" s="9" t="s">
        <v>507</v>
      </c>
      <c r="C490" s="10" t="s">
        <v>13</v>
      </c>
      <c r="D490" s="14">
        <v>12.93</v>
      </c>
    </row>
    <row r="491" spans="1:4" ht="33.75" x14ac:dyDescent="0.2">
      <c r="A491" s="13">
        <v>74007</v>
      </c>
      <c r="B491" s="9" t="s">
        <v>508</v>
      </c>
      <c r="C491" s="10" t="s">
        <v>13</v>
      </c>
      <c r="D491" s="14">
        <v>14.83</v>
      </c>
    </row>
    <row r="492" spans="1:4" ht="33.75" x14ac:dyDescent="0.2">
      <c r="A492" s="13">
        <v>74008</v>
      </c>
      <c r="B492" s="9" t="s">
        <v>509</v>
      </c>
      <c r="C492" s="10" t="s">
        <v>13</v>
      </c>
      <c r="D492" s="14">
        <v>16.12</v>
      </c>
    </row>
    <row r="493" spans="1:4" ht="33.75" x14ac:dyDescent="0.2">
      <c r="A493" s="13">
        <v>74009</v>
      </c>
      <c r="B493" s="9" t="s">
        <v>510</v>
      </c>
      <c r="C493" s="10" t="s">
        <v>13</v>
      </c>
      <c r="D493" s="14">
        <v>18.46</v>
      </c>
    </row>
    <row r="494" spans="1:4" x14ac:dyDescent="0.2">
      <c r="A494" s="1">
        <v>80000</v>
      </c>
      <c r="B494" s="2" t="s">
        <v>511</v>
      </c>
      <c r="C494" s="3"/>
      <c r="D494" s="4"/>
    </row>
    <row r="495" spans="1:4" ht="22.5" x14ac:dyDescent="0.2">
      <c r="A495" s="13">
        <v>80100</v>
      </c>
      <c r="B495" s="9" t="s">
        <v>512</v>
      </c>
      <c r="C495" s="10" t="s">
        <v>16</v>
      </c>
      <c r="D495" s="14">
        <v>89.64</v>
      </c>
    </row>
    <row r="496" spans="1:4" x14ac:dyDescent="0.2">
      <c r="A496" s="13">
        <v>80200</v>
      </c>
      <c r="B496" s="9" t="s">
        <v>513</v>
      </c>
      <c r="C496" s="10" t="s">
        <v>16</v>
      </c>
      <c r="D496" s="14">
        <v>58.26</v>
      </c>
    </row>
    <row r="497" spans="1:4" x14ac:dyDescent="0.2">
      <c r="A497" s="13">
        <v>80300</v>
      </c>
      <c r="B497" s="9" t="s">
        <v>514</v>
      </c>
      <c r="C497" s="10" t="s">
        <v>16</v>
      </c>
      <c r="D497" s="14">
        <v>68.16</v>
      </c>
    </row>
    <row r="498" spans="1:4" x14ac:dyDescent="0.2">
      <c r="A498" s="13">
        <v>80400</v>
      </c>
      <c r="B498" s="9" t="s">
        <v>515</v>
      </c>
      <c r="C498" s="10" t="s">
        <v>16</v>
      </c>
      <c r="D498" s="14">
        <v>86.06</v>
      </c>
    </row>
    <row r="499" spans="1:4" x14ac:dyDescent="0.2">
      <c r="A499" s="13">
        <v>80500</v>
      </c>
      <c r="B499" s="9" t="s">
        <v>516</v>
      </c>
      <c r="C499" s="10" t="s">
        <v>16</v>
      </c>
      <c r="D499" s="14">
        <v>104.21</v>
      </c>
    </row>
    <row r="500" spans="1:4" ht="22.5" x14ac:dyDescent="0.2">
      <c r="A500" s="13">
        <v>80600</v>
      </c>
      <c r="B500" s="9" t="s">
        <v>517</v>
      </c>
      <c r="C500" s="10" t="s">
        <v>16</v>
      </c>
      <c r="D500" s="14">
        <v>300.02</v>
      </c>
    </row>
    <row r="501" spans="1:4" ht="22.5" x14ac:dyDescent="0.2">
      <c r="A501" s="13">
        <v>80700</v>
      </c>
      <c r="B501" s="9" t="s">
        <v>518</v>
      </c>
      <c r="C501" s="10" t="s">
        <v>16</v>
      </c>
      <c r="D501" s="14">
        <v>443.96</v>
      </c>
    </row>
    <row r="502" spans="1:4" x14ac:dyDescent="0.2">
      <c r="A502" s="13">
        <v>81300</v>
      </c>
      <c r="B502" s="9" t="s">
        <v>519</v>
      </c>
      <c r="C502" s="10" t="s">
        <v>13</v>
      </c>
      <c r="D502" s="14">
        <v>52.95</v>
      </c>
    </row>
    <row r="503" spans="1:4" x14ac:dyDescent="0.2">
      <c r="A503" s="13">
        <v>81400</v>
      </c>
      <c r="B503" s="9" t="s">
        <v>520</v>
      </c>
      <c r="C503" s="10" t="s">
        <v>46</v>
      </c>
      <c r="D503" s="14" t="s">
        <v>46</v>
      </c>
    </row>
    <row r="504" spans="1:4" x14ac:dyDescent="0.2">
      <c r="A504" s="13">
        <v>81401</v>
      </c>
      <c r="B504" s="9" t="s">
        <v>521</v>
      </c>
      <c r="C504" s="10" t="s">
        <v>13</v>
      </c>
      <c r="D504" s="14">
        <v>69.540000000000006</v>
      </c>
    </row>
    <row r="505" spans="1:4" x14ac:dyDescent="0.2">
      <c r="A505" s="13">
        <v>81402</v>
      </c>
      <c r="B505" s="9" t="s">
        <v>522</v>
      </c>
      <c r="C505" s="10" t="s">
        <v>13</v>
      </c>
      <c r="D505" s="14">
        <v>53.71</v>
      </c>
    </row>
    <row r="506" spans="1:4" x14ac:dyDescent="0.2">
      <c r="A506" s="13">
        <v>81500</v>
      </c>
      <c r="B506" s="9" t="s">
        <v>523</v>
      </c>
      <c r="C506" s="10" t="s">
        <v>46</v>
      </c>
      <c r="D506" s="14" t="s">
        <v>46</v>
      </c>
    </row>
    <row r="507" spans="1:4" ht="22.5" x14ac:dyDescent="0.2">
      <c r="A507" s="13">
        <v>81501</v>
      </c>
      <c r="B507" s="9" t="s">
        <v>524</v>
      </c>
      <c r="C507" s="10" t="s">
        <v>13</v>
      </c>
      <c r="D507" s="14">
        <v>74.22</v>
      </c>
    </row>
    <row r="508" spans="1:4" x14ac:dyDescent="0.2">
      <c r="A508" s="13">
        <v>81502</v>
      </c>
      <c r="B508" s="9" t="s">
        <v>525</v>
      </c>
      <c r="C508" s="10" t="s">
        <v>13</v>
      </c>
      <c r="D508" s="14">
        <v>58.38</v>
      </c>
    </row>
    <row r="509" spans="1:4" ht="22.5" x14ac:dyDescent="0.2">
      <c r="A509" s="13">
        <v>81600</v>
      </c>
      <c r="B509" s="9" t="s">
        <v>526</v>
      </c>
      <c r="C509" s="10" t="s">
        <v>13</v>
      </c>
      <c r="D509" s="14">
        <v>86.4</v>
      </c>
    </row>
    <row r="510" spans="1:4" ht="22.5" x14ac:dyDescent="0.2">
      <c r="A510" s="13">
        <v>81801</v>
      </c>
      <c r="B510" s="9" t="s">
        <v>527</v>
      </c>
      <c r="C510" s="10" t="s">
        <v>528</v>
      </c>
      <c r="D510" s="14">
        <v>4.59</v>
      </c>
    </row>
    <row r="511" spans="1:4" ht="33.75" x14ac:dyDescent="0.2">
      <c r="A511" s="13">
        <v>81802</v>
      </c>
      <c r="B511" s="9" t="s">
        <v>529</v>
      </c>
      <c r="C511" s="10" t="s">
        <v>186</v>
      </c>
      <c r="D511" s="14">
        <v>20.98</v>
      </c>
    </row>
    <row r="512" spans="1:4" x14ac:dyDescent="0.2">
      <c r="A512" s="13">
        <v>81900</v>
      </c>
      <c r="B512" s="9" t="s">
        <v>479</v>
      </c>
      <c r="C512" s="10" t="s">
        <v>480</v>
      </c>
      <c r="D512" s="14">
        <v>13.36</v>
      </c>
    </row>
    <row r="513" spans="1:4" ht="22.5" x14ac:dyDescent="0.2">
      <c r="A513" s="13">
        <v>82000</v>
      </c>
      <c r="B513" s="9" t="s">
        <v>530</v>
      </c>
      <c r="C513" s="10" t="s">
        <v>480</v>
      </c>
      <c r="D513" s="14">
        <v>12.07</v>
      </c>
    </row>
    <row r="514" spans="1:4" ht="22.5" x14ac:dyDescent="0.2">
      <c r="A514" s="13">
        <v>82100</v>
      </c>
      <c r="B514" s="9" t="s">
        <v>531</v>
      </c>
      <c r="C514" s="10" t="s">
        <v>480</v>
      </c>
      <c r="D514" s="14">
        <v>12.1</v>
      </c>
    </row>
    <row r="515" spans="1:4" x14ac:dyDescent="0.2">
      <c r="A515" s="13">
        <v>82200</v>
      </c>
      <c r="B515" s="9" t="s">
        <v>483</v>
      </c>
      <c r="C515" s="10" t="s">
        <v>480</v>
      </c>
      <c r="D515" s="14">
        <v>13.32</v>
      </c>
    </row>
    <row r="516" spans="1:4" x14ac:dyDescent="0.2">
      <c r="A516" s="13">
        <v>82300</v>
      </c>
      <c r="B516" s="9" t="s">
        <v>484</v>
      </c>
      <c r="C516" s="10" t="s">
        <v>480</v>
      </c>
      <c r="D516" s="14">
        <v>9.82</v>
      </c>
    </row>
    <row r="517" spans="1:4" ht="22.5" x14ac:dyDescent="0.2">
      <c r="A517" s="13">
        <v>82400</v>
      </c>
      <c r="B517" s="9" t="s">
        <v>532</v>
      </c>
      <c r="C517" s="10" t="s">
        <v>186</v>
      </c>
      <c r="D517" s="14">
        <v>372.64</v>
      </c>
    </row>
    <row r="518" spans="1:4" ht="22.5" x14ac:dyDescent="0.2">
      <c r="A518" s="13">
        <v>82500</v>
      </c>
      <c r="B518" s="9" t="s">
        <v>533</v>
      </c>
      <c r="C518" s="10" t="s">
        <v>186</v>
      </c>
      <c r="D518" s="14">
        <v>384.33</v>
      </c>
    </row>
    <row r="519" spans="1:4" ht="22.5" x14ac:dyDescent="0.2">
      <c r="A519" s="13">
        <v>82600</v>
      </c>
      <c r="B519" s="9" t="s">
        <v>534</v>
      </c>
      <c r="C519" s="10" t="s">
        <v>186</v>
      </c>
      <c r="D519" s="14">
        <v>397.23</v>
      </c>
    </row>
    <row r="520" spans="1:4" ht="22.5" x14ac:dyDescent="0.2">
      <c r="A520" s="13">
        <v>82700</v>
      </c>
      <c r="B520" s="9" t="s">
        <v>535</v>
      </c>
      <c r="C520" s="10" t="s">
        <v>186</v>
      </c>
      <c r="D520" s="14">
        <v>409.08</v>
      </c>
    </row>
    <row r="521" spans="1:4" ht="22.5" x14ac:dyDescent="0.2">
      <c r="A521" s="13">
        <v>82800</v>
      </c>
      <c r="B521" s="9" t="s">
        <v>536</v>
      </c>
      <c r="C521" s="10" t="s">
        <v>186</v>
      </c>
      <c r="D521" s="14">
        <v>422.19</v>
      </c>
    </row>
    <row r="522" spans="1:4" ht="22.5" x14ac:dyDescent="0.2">
      <c r="A522" s="13">
        <v>82900</v>
      </c>
      <c r="B522" s="9" t="s">
        <v>537</v>
      </c>
      <c r="C522" s="10" t="s">
        <v>186</v>
      </c>
      <c r="D522" s="14">
        <v>510.66</v>
      </c>
    </row>
    <row r="523" spans="1:4" x14ac:dyDescent="0.2">
      <c r="A523" s="13">
        <v>83000</v>
      </c>
      <c r="B523" s="9" t="s">
        <v>538</v>
      </c>
      <c r="C523" s="10" t="s">
        <v>186</v>
      </c>
      <c r="D523" s="14">
        <v>708.78</v>
      </c>
    </row>
    <row r="524" spans="1:4" x14ac:dyDescent="0.2">
      <c r="A524" s="13">
        <v>83100</v>
      </c>
      <c r="B524" s="9" t="s">
        <v>539</v>
      </c>
      <c r="C524" s="10" t="s">
        <v>13</v>
      </c>
      <c r="D524" s="14">
        <v>173.55</v>
      </c>
    </row>
    <row r="525" spans="1:4" x14ac:dyDescent="0.2">
      <c r="A525" s="13">
        <v>83200</v>
      </c>
      <c r="B525" s="9" t="s">
        <v>540</v>
      </c>
      <c r="C525" s="10" t="s">
        <v>13</v>
      </c>
      <c r="D525" s="14">
        <v>100.38</v>
      </c>
    </row>
    <row r="526" spans="1:4" x14ac:dyDescent="0.2">
      <c r="A526" s="13">
        <v>83300</v>
      </c>
      <c r="B526" s="9" t="s">
        <v>541</v>
      </c>
      <c r="C526" s="10" t="s">
        <v>13</v>
      </c>
      <c r="D526" s="14">
        <v>49.99</v>
      </c>
    </row>
    <row r="527" spans="1:4" x14ac:dyDescent="0.2">
      <c r="A527" s="13">
        <v>83400</v>
      </c>
      <c r="B527" s="9" t="s">
        <v>542</v>
      </c>
      <c r="C527" s="10" t="s">
        <v>13</v>
      </c>
      <c r="D527" s="14">
        <v>67.95</v>
      </c>
    </row>
    <row r="528" spans="1:4" x14ac:dyDescent="0.2">
      <c r="A528" s="13">
        <v>83500</v>
      </c>
      <c r="B528" s="9" t="s">
        <v>543</v>
      </c>
      <c r="C528" s="10" t="s">
        <v>186</v>
      </c>
      <c r="D528" s="14">
        <v>303.67</v>
      </c>
    </row>
    <row r="529" spans="1:4" x14ac:dyDescent="0.2">
      <c r="A529" s="13">
        <v>83600</v>
      </c>
      <c r="B529" s="9" t="s">
        <v>544</v>
      </c>
      <c r="C529" s="10" t="s">
        <v>186</v>
      </c>
      <c r="D529" s="14">
        <v>500.55</v>
      </c>
    </row>
    <row r="530" spans="1:4" x14ac:dyDescent="0.2">
      <c r="A530" s="13">
        <v>83700</v>
      </c>
      <c r="B530" s="9" t="s">
        <v>545</v>
      </c>
      <c r="C530" s="10" t="s">
        <v>13</v>
      </c>
      <c r="D530" s="14">
        <v>8.07</v>
      </c>
    </row>
    <row r="531" spans="1:4" x14ac:dyDescent="0.2">
      <c r="A531" s="13">
        <v>83800</v>
      </c>
      <c r="B531" s="9" t="s">
        <v>546</v>
      </c>
      <c r="C531" s="10" t="s">
        <v>13</v>
      </c>
      <c r="D531" s="14">
        <v>41.02</v>
      </c>
    </row>
    <row r="532" spans="1:4" x14ac:dyDescent="0.2">
      <c r="A532" s="13">
        <v>83900</v>
      </c>
      <c r="B532" s="9" t="s">
        <v>547</v>
      </c>
      <c r="C532" s="10" t="s">
        <v>13</v>
      </c>
      <c r="D532" s="14">
        <v>23.04</v>
      </c>
    </row>
    <row r="533" spans="1:4" x14ac:dyDescent="0.2">
      <c r="A533" s="13">
        <v>84000</v>
      </c>
      <c r="B533" s="9" t="s">
        <v>548</v>
      </c>
      <c r="C533" s="10" t="s">
        <v>13</v>
      </c>
      <c r="D533" s="14">
        <v>14.42</v>
      </c>
    </row>
    <row r="534" spans="1:4" x14ac:dyDescent="0.2">
      <c r="A534" s="13">
        <v>84100</v>
      </c>
      <c r="B534" s="9" t="s">
        <v>549</v>
      </c>
      <c r="C534" s="10" t="s">
        <v>13</v>
      </c>
      <c r="D534" s="14">
        <v>54.76</v>
      </c>
    </row>
    <row r="535" spans="1:4" x14ac:dyDescent="0.2">
      <c r="A535" s="13">
        <v>84200</v>
      </c>
      <c r="B535" s="9" t="s">
        <v>550</v>
      </c>
      <c r="C535" s="10" t="s">
        <v>13</v>
      </c>
      <c r="D535" s="14">
        <v>128.44</v>
      </c>
    </row>
    <row r="536" spans="1:4" x14ac:dyDescent="0.2">
      <c r="A536" s="13">
        <v>84300</v>
      </c>
      <c r="B536" s="9" t="s">
        <v>551</v>
      </c>
      <c r="C536" s="10" t="s">
        <v>16</v>
      </c>
      <c r="D536" s="14">
        <v>54.03</v>
      </c>
    </row>
    <row r="537" spans="1:4" x14ac:dyDescent="0.2">
      <c r="A537" s="13">
        <v>84400</v>
      </c>
      <c r="B537" s="9" t="s">
        <v>552</v>
      </c>
      <c r="C537" s="10" t="s">
        <v>16</v>
      </c>
      <c r="D537" s="14">
        <v>111.39</v>
      </c>
    </row>
    <row r="538" spans="1:4" x14ac:dyDescent="0.2">
      <c r="A538" s="13">
        <v>84500</v>
      </c>
      <c r="B538" s="9" t="s">
        <v>553</v>
      </c>
      <c r="C538" s="10" t="s">
        <v>554</v>
      </c>
      <c r="D538" s="14">
        <v>112.75</v>
      </c>
    </row>
    <row r="539" spans="1:4" x14ac:dyDescent="0.2">
      <c r="A539" s="13">
        <v>84600</v>
      </c>
      <c r="B539" s="9" t="s">
        <v>555</v>
      </c>
      <c r="C539" s="10" t="s">
        <v>554</v>
      </c>
      <c r="D539" s="14">
        <v>138.08000000000001</v>
      </c>
    </row>
    <row r="540" spans="1:4" x14ac:dyDescent="0.2">
      <c r="A540" s="13">
        <v>84800</v>
      </c>
      <c r="B540" s="9" t="s">
        <v>556</v>
      </c>
      <c r="C540" s="10" t="s">
        <v>46</v>
      </c>
      <c r="D540" s="14" t="s">
        <v>46</v>
      </c>
    </row>
    <row r="541" spans="1:4" x14ac:dyDescent="0.2">
      <c r="A541" s="13">
        <v>84801</v>
      </c>
      <c r="B541" s="9" t="s">
        <v>557</v>
      </c>
      <c r="C541" s="10" t="s">
        <v>16</v>
      </c>
      <c r="D541" s="14">
        <v>956.05</v>
      </c>
    </row>
    <row r="542" spans="1:4" x14ac:dyDescent="0.2">
      <c r="A542" s="13">
        <v>84802</v>
      </c>
      <c r="B542" s="9" t="s">
        <v>558</v>
      </c>
      <c r="C542" s="10" t="s">
        <v>13</v>
      </c>
      <c r="D542" s="14">
        <v>52.77</v>
      </c>
    </row>
    <row r="543" spans="1:4" x14ac:dyDescent="0.2">
      <c r="A543" s="13">
        <v>84900</v>
      </c>
      <c r="B543" s="9" t="s">
        <v>559</v>
      </c>
      <c r="C543" s="10" t="s">
        <v>186</v>
      </c>
      <c r="D543" s="14">
        <v>132.13</v>
      </c>
    </row>
    <row r="544" spans="1:4" x14ac:dyDescent="0.2">
      <c r="A544" s="13">
        <v>85000</v>
      </c>
      <c r="B544" s="9" t="s">
        <v>560</v>
      </c>
      <c r="C544" s="10" t="s">
        <v>186</v>
      </c>
      <c r="D544" s="14">
        <v>54.89</v>
      </c>
    </row>
    <row r="545" spans="1:4" x14ac:dyDescent="0.2">
      <c r="A545" s="13">
        <v>85100</v>
      </c>
      <c r="B545" s="9" t="s">
        <v>561</v>
      </c>
      <c r="C545" s="10" t="s">
        <v>186</v>
      </c>
      <c r="D545" s="14">
        <v>264.26</v>
      </c>
    </row>
    <row r="546" spans="1:4" x14ac:dyDescent="0.2">
      <c r="A546" s="13">
        <v>85300</v>
      </c>
      <c r="B546" s="9" t="s">
        <v>562</v>
      </c>
      <c r="C546" s="10" t="s">
        <v>5</v>
      </c>
      <c r="D546" s="14">
        <v>97.11</v>
      </c>
    </row>
    <row r="547" spans="1:4" x14ac:dyDescent="0.2">
      <c r="A547" s="13">
        <v>85400</v>
      </c>
      <c r="B547" s="9" t="s">
        <v>563</v>
      </c>
      <c r="C547" s="10" t="s">
        <v>5</v>
      </c>
      <c r="D547" s="14">
        <v>108.04</v>
      </c>
    </row>
    <row r="548" spans="1:4" x14ac:dyDescent="0.2">
      <c r="A548" s="13">
        <v>85500</v>
      </c>
      <c r="B548" s="9" t="s">
        <v>564</v>
      </c>
      <c r="C548" s="10" t="s">
        <v>5</v>
      </c>
      <c r="D548" s="14">
        <v>331.57</v>
      </c>
    </row>
    <row r="549" spans="1:4" x14ac:dyDescent="0.2">
      <c r="A549" s="13">
        <v>85600</v>
      </c>
      <c r="B549" s="9" t="s">
        <v>565</v>
      </c>
      <c r="C549" s="10" t="s">
        <v>5</v>
      </c>
      <c r="D549" s="14">
        <v>359.81</v>
      </c>
    </row>
    <row r="550" spans="1:4" ht="22.5" x14ac:dyDescent="0.2">
      <c r="A550" s="13">
        <v>85700</v>
      </c>
      <c r="B550" s="9" t="s">
        <v>566</v>
      </c>
      <c r="C550" s="10" t="s">
        <v>16</v>
      </c>
      <c r="D550" s="14">
        <v>489.49</v>
      </c>
    </row>
    <row r="551" spans="1:4" ht="22.5" x14ac:dyDescent="0.2">
      <c r="A551" s="13">
        <v>85800</v>
      </c>
      <c r="B551" s="9" t="s">
        <v>567</v>
      </c>
      <c r="C551" s="10" t="s">
        <v>16</v>
      </c>
      <c r="D551" s="14">
        <v>867</v>
      </c>
    </row>
    <row r="552" spans="1:4" ht="22.5" x14ac:dyDescent="0.2">
      <c r="A552" s="13">
        <v>86200</v>
      </c>
      <c r="B552" s="9" t="s">
        <v>568</v>
      </c>
      <c r="C552" s="10" t="s">
        <v>480</v>
      </c>
      <c r="D552" s="14">
        <v>26.77</v>
      </c>
    </row>
    <row r="553" spans="1:4" ht="22.5" x14ac:dyDescent="0.2">
      <c r="A553" s="13">
        <v>86300</v>
      </c>
      <c r="B553" s="9" t="s">
        <v>569</v>
      </c>
      <c r="C553" s="10" t="s">
        <v>480</v>
      </c>
      <c r="D553" s="14">
        <v>24.83</v>
      </c>
    </row>
    <row r="554" spans="1:4" ht="22.5" x14ac:dyDescent="0.2">
      <c r="A554" s="13">
        <v>86400</v>
      </c>
      <c r="B554" s="9" t="s">
        <v>570</v>
      </c>
      <c r="C554" s="10" t="s">
        <v>480</v>
      </c>
      <c r="D554" s="14">
        <v>22.1</v>
      </c>
    </row>
    <row r="555" spans="1:4" x14ac:dyDescent="0.2">
      <c r="A555" s="13">
        <v>86500</v>
      </c>
      <c r="B555" s="9" t="s">
        <v>571</v>
      </c>
      <c r="C555" s="10" t="s">
        <v>5</v>
      </c>
      <c r="D555" s="14">
        <v>361.19</v>
      </c>
    </row>
    <row r="556" spans="1:4" x14ac:dyDescent="0.2">
      <c r="A556" s="13">
        <v>86600</v>
      </c>
      <c r="B556" s="9" t="s">
        <v>572</v>
      </c>
      <c r="C556" s="10" t="s">
        <v>5</v>
      </c>
      <c r="D556" s="14">
        <v>553.12</v>
      </c>
    </row>
    <row r="557" spans="1:4" x14ac:dyDescent="0.2">
      <c r="A557" s="13">
        <v>86700</v>
      </c>
      <c r="B557" s="9" t="s">
        <v>573</v>
      </c>
      <c r="C557" s="10" t="s">
        <v>5</v>
      </c>
      <c r="D557" s="14">
        <v>1008.1</v>
      </c>
    </row>
    <row r="558" spans="1:4" x14ac:dyDescent="0.2">
      <c r="A558" s="13">
        <v>86800</v>
      </c>
      <c r="B558" s="9" t="s">
        <v>574</v>
      </c>
      <c r="C558" s="10" t="s">
        <v>16</v>
      </c>
      <c r="D558" s="14">
        <v>66.47</v>
      </c>
    </row>
    <row r="559" spans="1:4" x14ac:dyDescent="0.2">
      <c r="A559" s="13">
        <v>87000</v>
      </c>
      <c r="B559" s="9" t="s">
        <v>575</v>
      </c>
      <c r="C559" s="10" t="s">
        <v>13</v>
      </c>
      <c r="D559" s="14">
        <v>57.05</v>
      </c>
    </row>
    <row r="560" spans="1:4" ht="22.5" x14ac:dyDescent="0.2">
      <c r="A560" s="13">
        <v>87100</v>
      </c>
      <c r="B560" s="9" t="s">
        <v>576</v>
      </c>
      <c r="C560" s="10" t="s">
        <v>16</v>
      </c>
      <c r="D560" s="14">
        <v>1094.76</v>
      </c>
    </row>
    <row r="561" spans="1:4" ht="22.5" x14ac:dyDescent="0.2">
      <c r="A561" s="13">
        <v>87200</v>
      </c>
      <c r="B561" s="9" t="s">
        <v>577</v>
      </c>
      <c r="C561" s="10" t="s">
        <v>16</v>
      </c>
      <c r="D561" s="14">
        <v>1229.55</v>
      </c>
    </row>
    <row r="562" spans="1:4" ht="22.5" x14ac:dyDescent="0.2">
      <c r="A562" s="13">
        <v>87300</v>
      </c>
      <c r="B562" s="9" t="s">
        <v>578</v>
      </c>
      <c r="C562" s="10" t="s">
        <v>480</v>
      </c>
      <c r="D562" s="14">
        <v>21.06</v>
      </c>
    </row>
    <row r="563" spans="1:4" ht="22.5" x14ac:dyDescent="0.2">
      <c r="A563" s="13">
        <v>87600</v>
      </c>
      <c r="B563" s="9" t="s">
        <v>579</v>
      </c>
      <c r="C563" s="10" t="s">
        <v>16</v>
      </c>
      <c r="D563" s="14">
        <v>35.81</v>
      </c>
    </row>
    <row r="564" spans="1:4" ht="22.5" x14ac:dyDescent="0.2">
      <c r="A564" s="13">
        <v>87700</v>
      </c>
      <c r="B564" s="9" t="s">
        <v>580</v>
      </c>
      <c r="C564" s="10" t="s">
        <v>16</v>
      </c>
      <c r="D564" s="14">
        <v>164</v>
      </c>
    </row>
    <row r="565" spans="1:4" ht="22.5" x14ac:dyDescent="0.2">
      <c r="A565" s="13">
        <v>87800</v>
      </c>
      <c r="B565" s="9" t="s">
        <v>581</v>
      </c>
      <c r="C565" s="10" t="s">
        <v>16</v>
      </c>
      <c r="D565" s="14">
        <v>926.92</v>
      </c>
    </row>
    <row r="566" spans="1:4" x14ac:dyDescent="0.2">
      <c r="A566" s="13">
        <v>87900</v>
      </c>
      <c r="B566" s="9" t="s">
        <v>582</v>
      </c>
      <c r="C566" s="10" t="s">
        <v>5</v>
      </c>
      <c r="D566" s="14">
        <v>1765.12</v>
      </c>
    </row>
    <row r="567" spans="1:4" ht="22.5" x14ac:dyDescent="0.2">
      <c r="A567" s="13">
        <v>88000</v>
      </c>
      <c r="B567" s="9" t="s">
        <v>583</v>
      </c>
      <c r="C567" s="10" t="s">
        <v>186</v>
      </c>
      <c r="D567" s="14">
        <v>7.98</v>
      </c>
    </row>
    <row r="568" spans="1:4" x14ac:dyDescent="0.2">
      <c r="A568" s="13">
        <v>88600</v>
      </c>
      <c r="B568" s="9" t="s">
        <v>584</v>
      </c>
      <c r="C568" s="10" t="s">
        <v>207</v>
      </c>
      <c r="D568" s="14">
        <v>1.35</v>
      </c>
    </row>
    <row r="569" spans="1:4" ht="22.5" x14ac:dyDescent="0.2">
      <c r="A569" s="13">
        <v>88700</v>
      </c>
      <c r="B569" s="9" t="s">
        <v>585</v>
      </c>
      <c r="C569" s="10" t="s">
        <v>186</v>
      </c>
      <c r="D569" s="14">
        <v>17.3</v>
      </c>
    </row>
    <row r="570" spans="1:4" x14ac:dyDescent="0.2">
      <c r="A570" s="1">
        <v>90000</v>
      </c>
      <c r="B570" s="2" t="s">
        <v>586</v>
      </c>
      <c r="C570" s="3"/>
      <c r="D570" s="4"/>
    </row>
    <row r="571" spans="1:4" ht="33.75" x14ac:dyDescent="0.2">
      <c r="A571" s="13">
        <v>90100</v>
      </c>
      <c r="B571" s="9" t="s">
        <v>587</v>
      </c>
      <c r="C571" s="10" t="s">
        <v>13</v>
      </c>
      <c r="D571" s="14">
        <v>8.01</v>
      </c>
    </row>
    <row r="572" spans="1:4" ht="33.75" x14ac:dyDescent="0.2">
      <c r="A572" s="13">
        <v>90200</v>
      </c>
      <c r="B572" s="9" t="s">
        <v>588</v>
      </c>
      <c r="C572" s="10" t="s">
        <v>13</v>
      </c>
      <c r="D572" s="14">
        <v>9.3699999999999992</v>
      </c>
    </row>
    <row r="573" spans="1:4" ht="33.75" x14ac:dyDescent="0.2">
      <c r="A573" s="13">
        <v>90300</v>
      </c>
      <c r="B573" s="9" t="s">
        <v>589</v>
      </c>
      <c r="C573" s="10" t="s">
        <v>13</v>
      </c>
      <c r="D573" s="14">
        <v>10.27</v>
      </c>
    </row>
    <row r="574" spans="1:4" ht="33.75" x14ac:dyDescent="0.2">
      <c r="A574" s="13">
        <v>90400</v>
      </c>
      <c r="B574" s="9" t="s">
        <v>590</v>
      </c>
      <c r="C574" s="10" t="s">
        <v>13</v>
      </c>
      <c r="D574" s="14">
        <v>11.28</v>
      </c>
    </row>
    <row r="575" spans="1:4" ht="21.75" x14ac:dyDescent="0.2">
      <c r="A575" s="1">
        <v>100000</v>
      </c>
      <c r="B575" s="2" t="s">
        <v>591</v>
      </c>
      <c r="C575" s="3"/>
      <c r="D575" s="4"/>
    </row>
    <row r="576" spans="1:4" x14ac:dyDescent="0.2">
      <c r="A576" s="13">
        <v>100100</v>
      </c>
      <c r="B576" s="9" t="s">
        <v>592</v>
      </c>
      <c r="C576" s="10" t="s">
        <v>46</v>
      </c>
      <c r="D576" s="14" t="s">
        <v>46</v>
      </c>
    </row>
    <row r="577" spans="1:4" x14ac:dyDescent="0.2">
      <c r="A577" s="13">
        <v>100101</v>
      </c>
      <c r="B577" s="9" t="s">
        <v>593</v>
      </c>
      <c r="C577" s="10" t="s">
        <v>594</v>
      </c>
      <c r="D577" s="14">
        <v>7.06</v>
      </c>
    </row>
    <row r="578" spans="1:4" x14ac:dyDescent="0.2">
      <c r="A578" s="13">
        <v>100102</v>
      </c>
      <c r="B578" s="9" t="s">
        <v>595</v>
      </c>
      <c r="C578" s="10" t="s">
        <v>186</v>
      </c>
      <c r="D578" s="14">
        <v>4.45</v>
      </c>
    </row>
    <row r="579" spans="1:4" ht="22.5" x14ac:dyDescent="0.2">
      <c r="A579" s="13">
        <v>100200</v>
      </c>
      <c r="B579" s="9" t="s">
        <v>596</v>
      </c>
      <c r="C579" s="10" t="s">
        <v>13</v>
      </c>
      <c r="D579" s="14">
        <v>7</v>
      </c>
    </row>
    <row r="580" spans="1:4" ht="22.5" x14ac:dyDescent="0.2">
      <c r="A580" s="13">
        <v>100300</v>
      </c>
      <c r="B580" s="9" t="s">
        <v>597</v>
      </c>
      <c r="C580" s="10" t="s">
        <v>13</v>
      </c>
      <c r="D580" s="14">
        <v>25.99</v>
      </c>
    </row>
    <row r="581" spans="1:4" x14ac:dyDescent="0.2">
      <c r="A581" s="13">
        <v>100400</v>
      </c>
      <c r="B581" s="9" t="s">
        <v>598</v>
      </c>
      <c r="C581" s="10" t="s">
        <v>13</v>
      </c>
      <c r="D581" s="14">
        <v>54.19</v>
      </c>
    </row>
    <row r="582" spans="1:4" ht="22.5" x14ac:dyDescent="0.2">
      <c r="A582" s="13">
        <v>100500</v>
      </c>
      <c r="B582" s="9" t="s">
        <v>599</v>
      </c>
      <c r="C582" s="10" t="s">
        <v>13</v>
      </c>
      <c r="D582" s="14">
        <v>92.43</v>
      </c>
    </row>
    <row r="583" spans="1:4" ht="22.5" x14ac:dyDescent="0.2">
      <c r="A583" s="13">
        <v>100600</v>
      </c>
      <c r="B583" s="9" t="s">
        <v>600</v>
      </c>
      <c r="C583" s="10" t="s">
        <v>13</v>
      </c>
      <c r="D583" s="14">
        <v>43.47</v>
      </c>
    </row>
    <row r="584" spans="1:4" ht="22.5" x14ac:dyDescent="0.2">
      <c r="A584" s="13">
        <v>100700</v>
      </c>
      <c r="B584" s="9" t="s">
        <v>601</v>
      </c>
      <c r="C584" s="10" t="s">
        <v>46</v>
      </c>
      <c r="D584" s="14" t="s">
        <v>46</v>
      </c>
    </row>
    <row r="585" spans="1:4" ht="22.5" x14ac:dyDescent="0.2">
      <c r="A585" s="13">
        <v>100702</v>
      </c>
      <c r="B585" s="9" t="s">
        <v>602</v>
      </c>
      <c r="C585" s="10" t="s">
        <v>186</v>
      </c>
      <c r="D585" s="14">
        <v>651.49</v>
      </c>
    </row>
    <row r="586" spans="1:4" ht="22.5" x14ac:dyDescent="0.2">
      <c r="A586" s="13">
        <v>100703</v>
      </c>
      <c r="B586" s="9" t="s">
        <v>603</v>
      </c>
      <c r="C586" s="10" t="s">
        <v>186</v>
      </c>
      <c r="D586" s="14">
        <v>668.44</v>
      </c>
    </row>
    <row r="587" spans="1:4" ht="22.5" x14ac:dyDescent="0.2">
      <c r="A587" s="13">
        <v>100704</v>
      </c>
      <c r="B587" s="9" t="s">
        <v>604</v>
      </c>
      <c r="C587" s="10" t="s">
        <v>186</v>
      </c>
      <c r="D587" s="14">
        <v>695.68</v>
      </c>
    </row>
    <row r="588" spans="1:4" x14ac:dyDescent="0.2">
      <c r="A588" s="13">
        <v>100800</v>
      </c>
      <c r="B588" s="9" t="s">
        <v>605</v>
      </c>
      <c r="C588" s="10" t="s">
        <v>46</v>
      </c>
      <c r="D588" s="14" t="s">
        <v>46</v>
      </c>
    </row>
    <row r="589" spans="1:4" x14ac:dyDescent="0.2">
      <c r="A589" s="13">
        <v>100801</v>
      </c>
      <c r="B589" s="9" t="s">
        <v>606</v>
      </c>
      <c r="C589" s="10" t="s">
        <v>186</v>
      </c>
      <c r="D589" s="14">
        <v>2982.43</v>
      </c>
    </row>
    <row r="590" spans="1:4" x14ac:dyDescent="0.2">
      <c r="A590" s="13">
        <v>100802</v>
      </c>
      <c r="B590" s="9" t="s">
        <v>607</v>
      </c>
      <c r="C590" s="10" t="s">
        <v>186</v>
      </c>
      <c r="D590" s="14">
        <v>3223.14</v>
      </c>
    </row>
    <row r="591" spans="1:4" ht="22.5" x14ac:dyDescent="0.2">
      <c r="A591" s="13">
        <v>100900</v>
      </c>
      <c r="B591" s="9" t="s">
        <v>608</v>
      </c>
      <c r="C591" s="10" t="s">
        <v>16</v>
      </c>
      <c r="D591" s="14">
        <v>18.28</v>
      </c>
    </row>
    <row r="592" spans="1:4" ht="22.5" x14ac:dyDescent="0.2">
      <c r="A592" s="13">
        <v>101000</v>
      </c>
      <c r="B592" s="9" t="s">
        <v>609</v>
      </c>
      <c r="C592" s="10" t="s">
        <v>5</v>
      </c>
      <c r="D592" s="14">
        <v>6.57</v>
      </c>
    </row>
    <row r="593" spans="1:4" x14ac:dyDescent="0.2">
      <c r="A593" s="13">
        <v>101100</v>
      </c>
      <c r="B593" s="9" t="s">
        <v>610</v>
      </c>
      <c r="C593" s="10" t="s">
        <v>480</v>
      </c>
      <c r="D593" s="14">
        <v>134.01</v>
      </c>
    </row>
    <row r="594" spans="1:4" ht="22.5" x14ac:dyDescent="0.2">
      <c r="A594" s="13">
        <v>101200</v>
      </c>
      <c r="B594" s="9" t="s">
        <v>611</v>
      </c>
      <c r="C594" s="10" t="s">
        <v>612</v>
      </c>
      <c r="D594" s="14">
        <v>1.08</v>
      </c>
    </row>
    <row r="595" spans="1:4" ht="22.5" x14ac:dyDescent="0.2">
      <c r="A595" s="13">
        <v>101300</v>
      </c>
      <c r="B595" s="9" t="s">
        <v>787</v>
      </c>
      <c r="C595" s="10" t="s">
        <v>480</v>
      </c>
      <c r="D595" s="14">
        <v>109.79</v>
      </c>
    </row>
    <row r="596" spans="1:4" x14ac:dyDescent="0.2">
      <c r="A596" s="13">
        <v>101500</v>
      </c>
      <c r="B596" s="9" t="s">
        <v>613</v>
      </c>
      <c r="C596" s="10" t="s">
        <v>13</v>
      </c>
      <c r="D596" s="14">
        <v>1.72</v>
      </c>
    </row>
    <row r="597" spans="1:4" x14ac:dyDescent="0.2">
      <c r="A597" s="13">
        <v>101600</v>
      </c>
      <c r="B597" s="9" t="s">
        <v>614</v>
      </c>
      <c r="C597" s="10" t="s">
        <v>46</v>
      </c>
      <c r="D597" s="14" t="s">
        <v>46</v>
      </c>
    </row>
    <row r="598" spans="1:4" x14ac:dyDescent="0.2">
      <c r="A598" s="13">
        <v>101601</v>
      </c>
      <c r="B598" s="9" t="s">
        <v>615</v>
      </c>
      <c r="C598" s="10" t="s">
        <v>13</v>
      </c>
      <c r="D598" s="14">
        <v>43.84</v>
      </c>
    </row>
    <row r="599" spans="1:4" x14ac:dyDescent="0.2">
      <c r="A599" s="13">
        <v>101602</v>
      </c>
      <c r="B599" s="9" t="s">
        <v>616</v>
      </c>
      <c r="C599" s="10" t="s">
        <v>16</v>
      </c>
      <c r="D599" s="14">
        <v>10.76</v>
      </c>
    </row>
    <row r="600" spans="1:4" x14ac:dyDescent="0.2">
      <c r="A600" s="13">
        <v>101603</v>
      </c>
      <c r="B600" s="9" t="s">
        <v>775</v>
      </c>
      <c r="C600" s="10" t="s">
        <v>13</v>
      </c>
      <c r="D600" s="14">
        <v>262.87</v>
      </c>
    </row>
    <row r="601" spans="1:4" x14ac:dyDescent="0.2">
      <c r="A601" s="13">
        <v>101700</v>
      </c>
      <c r="B601" s="9" t="s">
        <v>617</v>
      </c>
      <c r="C601" s="10" t="s">
        <v>13</v>
      </c>
      <c r="D601" s="14">
        <v>6.1</v>
      </c>
    </row>
    <row r="602" spans="1:4" x14ac:dyDescent="0.2">
      <c r="A602" s="13">
        <v>101800</v>
      </c>
      <c r="B602" s="9" t="s">
        <v>618</v>
      </c>
      <c r="C602" s="10" t="s">
        <v>13</v>
      </c>
      <c r="D602" s="14">
        <v>2.98</v>
      </c>
    </row>
    <row r="603" spans="1:4" x14ac:dyDescent="0.2">
      <c r="A603" s="13">
        <v>101900</v>
      </c>
      <c r="B603" s="9" t="s">
        <v>619</v>
      </c>
      <c r="C603" s="10" t="s">
        <v>13</v>
      </c>
      <c r="D603" s="14">
        <v>6.71</v>
      </c>
    </row>
    <row r="604" spans="1:4" ht="22.5" x14ac:dyDescent="0.2">
      <c r="A604" s="13">
        <v>102000</v>
      </c>
      <c r="B604" s="9" t="s">
        <v>620</v>
      </c>
      <c r="C604" s="10" t="s">
        <v>480</v>
      </c>
      <c r="D604" s="14">
        <v>78.73</v>
      </c>
    </row>
    <row r="605" spans="1:4" ht="22.5" x14ac:dyDescent="0.2">
      <c r="A605" s="13">
        <v>102100</v>
      </c>
      <c r="B605" s="9" t="s">
        <v>621</v>
      </c>
      <c r="C605" s="10" t="s">
        <v>13</v>
      </c>
      <c r="D605" s="14">
        <v>99.25</v>
      </c>
    </row>
    <row r="606" spans="1:4" ht="22.5" x14ac:dyDescent="0.2">
      <c r="A606" s="13">
        <v>102200</v>
      </c>
      <c r="B606" s="9" t="s">
        <v>622</v>
      </c>
      <c r="C606" s="10" t="s">
        <v>13</v>
      </c>
      <c r="D606" s="14">
        <v>10.38</v>
      </c>
    </row>
    <row r="607" spans="1:4" x14ac:dyDescent="0.2">
      <c r="A607" s="13">
        <v>102300</v>
      </c>
      <c r="B607" s="9" t="s">
        <v>623</v>
      </c>
      <c r="C607" s="10" t="s">
        <v>13</v>
      </c>
      <c r="D607" s="14">
        <v>18.68</v>
      </c>
    </row>
    <row r="608" spans="1:4" x14ac:dyDescent="0.2">
      <c r="A608" s="13">
        <v>102400</v>
      </c>
      <c r="B608" s="9" t="s">
        <v>624</v>
      </c>
      <c r="C608" s="10" t="s">
        <v>46</v>
      </c>
      <c r="D608" s="14" t="s">
        <v>46</v>
      </c>
    </row>
    <row r="609" spans="1:4" x14ac:dyDescent="0.2">
      <c r="A609" s="13">
        <v>102401</v>
      </c>
      <c r="B609" s="9" t="s">
        <v>625</v>
      </c>
      <c r="C609" s="10" t="s">
        <v>626</v>
      </c>
      <c r="D609" s="14">
        <v>0.7</v>
      </c>
    </row>
    <row r="610" spans="1:4" x14ac:dyDescent="0.2">
      <c r="A610" s="13">
        <v>102402</v>
      </c>
      <c r="B610" s="9" t="s">
        <v>627</v>
      </c>
      <c r="C610" s="10" t="s">
        <v>626</v>
      </c>
      <c r="D610" s="14">
        <v>1.05</v>
      </c>
    </row>
    <row r="611" spans="1:4" x14ac:dyDescent="0.2">
      <c r="A611" s="13">
        <v>102403</v>
      </c>
      <c r="B611" s="9" t="s">
        <v>628</v>
      </c>
      <c r="C611" s="10" t="s">
        <v>626</v>
      </c>
      <c r="D611" s="14">
        <v>1.29</v>
      </c>
    </row>
    <row r="612" spans="1:4" x14ac:dyDescent="0.2">
      <c r="A612" s="13">
        <v>102404</v>
      </c>
      <c r="B612" s="9" t="s">
        <v>629</v>
      </c>
      <c r="C612" s="10" t="s">
        <v>626</v>
      </c>
      <c r="D612" s="14">
        <v>2.4500000000000002</v>
      </c>
    </row>
    <row r="613" spans="1:4" x14ac:dyDescent="0.2">
      <c r="A613" s="13">
        <v>102405</v>
      </c>
      <c r="B613" s="9" t="s">
        <v>630</v>
      </c>
      <c r="C613" s="10" t="s">
        <v>626</v>
      </c>
      <c r="D613" s="14">
        <v>2.35</v>
      </c>
    </row>
    <row r="614" spans="1:4" x14ac:dyDescent="0.2">
      <c r="A614" s="13">
        <v>102406</v>
      </c>
      <c r="B614" s="9" t="s">
        <v>631</v>
      </c>
      <c r="C614" s="10" t="s">
        <v>626</v>
      </c>
      <c r="D614" s="14">
        <v>2.66</v>
      </c>
    </row>
    <row r="615" spans="1:4" x14ac:dyDescent="0.2">
      <c r="A615" s="13">
        <v>102407</v>
      </c>
      <c r="B615" s="9" t="s">
        <v>632</v>
      </c>
      <c r="C615" s="10" t="s">
        <v>626</v>
      </c>
      <c r="D615" s="14">
        <v>3</v>
      </c>
    </row>
    <row r="616" spans="1:4" x14ac:dyDescent="0.2">
      <c r="A616" s="13">
        <v>102408</v>
      </c>
      <c r="B616" s="9" t="s">
        <v>633</v>
      </c>
      <c r="C616" s="10" t="s">
        <v>626</v>
      </c>
      <c r="D616" s="14">
        <v>2.2000000000000002</v>
      </c>
    </row>
    <row r="617" spans="1:4" x14ac:dyDescent="0.2">
      <c r="A617" s="13">
        <v>102501</v>
      </c>
      <c r="B617" s="9" t="s">
        <v>634</v>
      </c>
      <c r="C617" s="10" t="s">
        <v>13</v>
      </c>
      <c r="D617" s="14">
        <v>36.049999999999997</v>
      </c>
    </row>
    <row r="618" spans="1:4" ht="22.5" x14ac:dyDescent="0.2">
      <c r="A618" s="13">
        <v>102503</v>
      </c>
      <c r="B618" s="9" t="s">
        <v>635</v>
      </c>
      <c r="C618" s="10" t="s">
        <v>13</v>
      </c>
      <c r="D618" s="14">
        <v>32.479999999999997</v>
      </c>
    </row>
    <row r="619" spans="1:4" ht="21.75" x14ac:dyDescent="0.2">
      <c r="A619" s="5">
        <v>110000</v>
      </c>
      <c r="B619" s="6" t="s">
        <v>636</v>
      </c>
      <c r="C619" s="7"/>
      <c r="D619" s="4"/>
    </row>
    <row r="620" spans="1:4" x14ac:dyDescent="0.2">
      <c r="A620" s="13">
        <v>110200</v>
      </c>
      <c r="B620" s="9" t="s">
        <v>637</v>
      </c>
      <c r="C620" s="10" t="s">
        <v>37</v>
      </c>
      <c r="D620" s="14">
        <v>126.66</v>
      </c>
    </row>
    <row r="621" spans="1:4" x14ac:dyDescent="0.2">
      <c r="A621" s="13">
        <v>110300</v>
      </c>
      <c r="B621" s="9" t="s">
        <v>638</v>
      </c>
      <c r="C621" s="10" t="s">
        <v>37</v>
      </c>
      <c r="D621" s="14">
        <v>119.38</v>
      </c>
    </row>
    <row r="622" spans="1:4" x14ac:dyDescent="0.2">
      <c r="A622" s="13">
        <v>110400</v>
      </c>
      <c r="B622" s="9" t="s">
        <v>639</v>
      </c>
      <c r="C622" s="10" t="s">
        <v>37</v>
      </c>
      <c r="D622" s="14">
        <v>130.36000000000001</v>
      </c>
    </row>
    <row r="623" spans="1:4" x14ac:dyDescent="0.2">
      <c r="A623" s="13">
        <v>110500</v>
      </c>
      <c r="B623" s="9" t="s">
        <v>640</v>
      </c>
      <c r="C623" s="10" t="s">
        <v>37</v>
      </c>
      <c r="D623" s="14">
        <v>121.92</v>
      </c>
    </row>
    <row r="624" spans="1:4" x14ac:dyDescent="0.2">
      <c r="A624" s="13">
        <v>110600</v>
      </c>
      <c r="B624" s="9" t="s">
        <v>641</v>
      </c>
      <c r="C624" s="10" t="s">
        <v>37</v>
      </c>
      <c r="D624" s="14">
        <v>254.92</v>
      </c>
    </row>
    <row r="625" spans="1:4" x14ac:dyDescent="0.2">
      <c r="A625" s="13">
        <v>110700</v>
      </c>
      <c r="B625" s="9" t="s">
        <v>642</v>
      </c>
      <c r="C625" s="10" t="s">
        <v>37</v>
      </c>
      <c r="D625" s="14">
        <v>52.49</v>
      </c>
    </row>
    <row r="626" spans="1:4" x14ac:dyDescent="0.2">
      <c r="A626" s="13">
        <v>110800</v>
      </c>
      <c r="B626" s="9" t="s">
        <v>793</v>
      </c>
      <c r="C626" s="10" t="s">
        <v>37</v>
      </c>
      <c r="D626" s="14">
        <v>37.590000000000003</v>
      </c>
    </row>
    <row r="627" spans="1:4" x14ac:dyDescent="0.2">
      <c r="A627" s="13">
        <v>110900</v>
      </c>
      <c r="B627" s="9" t="s">
        <v>643</v>
      </c>
      <c r="C627" s="10" t="s">
        <v>37</v>
      </c>
      <c r="D627" s="14">
        <v>204.39</v>
      </c>
    </row>
    <row r="628" spans="1:4" x14ac:dyDescent="0.2">
      <c r="A628" s="13">
        <v>111000</v>
      </c>
      <c r="B628" s="9" t="s">
        <v>644</v>
      </c>
      <c r="C628" s="10" t="s">
        <v>37</v>
      </c>
      <c r="D628" s="14">
        <v>209.4</v>
      </c>
    </row>
    <row r="629" spans="1:4" x14ac:dyDescent="0.2">
      <c r="A629" s="13">
        <v>111100</v>
      </c>
      <c r="B629" s="9" t="s">
        <v>645</v>
      </c>
      <c r="C629" s="10" t="s">
        <v>37</v>
      </c>
      <c r="D629" s="14">
        <v>170.14</v>
      </c>
    </row>
    <row r="630" spans="1:4" x14ac:dyDescent="0.2">
      <c r="A630" s="13">
        <v>111400</v>
      </c>
      <c r="B630" s="9" t="s">
        <v>646</v>
      </c>
      <c r="C630" s="10" t="s">
        <v>37</v>
      </c>
      <c r="D630" s="14">
        <v>109.74</v>
      </c>
    </row>
    <row r="631" spans="1:4" x14ac:dyDescent="0.2">
      <c r="A631" s="13">
        <v>111500</v>
      </c>
      <c r="B631" s="9" t="s">
        <v>647</v>
      </c>
      <c r="C631" s="10" t="s">
        <v>37</v>
      </c>
      <c r="D631" s="14">
        <v>81.73</v>
      </c>
    </row>
    <row r="632" spans="1:4" x14ac:dyDescent="0.2">
      <c r="A632" s="13">
        <v>111700</v>
      </c>
      <c r="B632" s="9" t="s">
        <v>648</v>
      </c>
      <c r="C632" s="10" t="s">
        <v>37</v>
      </c>
      <c r="D632" s="14">
        <v>175.56</v>
      </c>
    </row>
    <row r="633" spans="1:4" x14ac:dyDescent="0.2">
      <c r="A633" s="13">
        <v>111800</v>
      </c>
      <c r="B633" s="9" t="s">
        <v>649</v>
      </c>
      <c r="C633" s="10" t="s">
        <v>37</v>
      </c>
      <c r="D633" s="14">
        <v>94.19</v>
      </c>
    </row>
    <row r="634" spans="1:4" x14ac:dyDescent="0.2">
      <c r="A634" s="13">
        <v>111900</v>
      </c>
      <c r="B634" s="9" t="s">
        <v>650</v>
      </c>
      <c r="C634" s="10" t="s">
        <v>37</v>
      </c>
      <c r="D634" s="14">
        <v>224.52</v>
      </c>
    </row>
    <row r="635" spans="1:4" x14ac:dyDescent="0.2">
      <c r="A635" s="13">
        <v>112000</v>
      </c>
      <c r="B635" s="9" t="s">
        <v>651</v>
      </c>
      <c r="C635" s="10" t="s">
        <v>37</v>
      </c>
      <c r="D635" s="14">
        <v>228.97</v>
      </c>
    </row>
    <row r="636" spans="1:4" x14ac:dyDescent="0.2">
      <c r="A636" s="13">
        <v>112200</v>
      </c>
      <c r="B636" s="9" t="s">
        <v>652</v>
      </c>
      <c r="C636" s="10" t="s">
        <v>37</v>
      </c>
      <c r="D636" s="14">
        <v>48.57</v>
      </c>
    </row>
    <row r="637" spans="1:4" x14ac:dyDescent="0.2">
      <c r="A637" s="13">
        <v>112300</v>
      </c>
      <c r="B637" s="9" t="s">
        <v>653</v>
      </c>
      <c r="C637" s="10" t="s">
        <v>37</v>
      </c>
      <c r="D637" s="14">
        <v>182.23</v>
      </c>
    </row>
    <row r="638" spans="1:4" x14ac:dyDescent="0.2">
      <c r="A638" s="13">
        <v>112400</v>
      </c>
      <c r="B638" s="9" t="s">
        <v>654</v>
      </c>
      <c r="C638" s="10" t="s">
        <v>37</v>
      </c>
      <c r="D638" s="14">
        <v>23.54</v>
      </c>
    </row>
    <row r="639" spans="1:4" x14ac:dyDescent="0.2">
      <c r="A639" s="13">
        <v>112500</v>
      </c>
      <c r="B639" s="9" t="s">
        <v>655</v>
      </c>
      <c r="C639" s="10" t="s">
        <v>37</v>
      </c>
      <c r="D639" s="14">
        <v>156.27000000000001</v>
      </c>
    </row>
    <row r="640" spans="1:4" x14ac:dyDescent="0.2">
      <c r="A640" s="13">
        <v>112600</v>
      </c>
      <c r="B640" s="9" t="s">
        <v>656</v>
      </c>
      <c r="C640" s="10" t="s">
        <v>37</v>
      </c>
      <c r="D640" s="14">
        <v>173.69</v>
      </c>
    </row>
    <row r="641" spans="1:4" x14ac:dyDescent="0.2">
      <c r="A641" s="13">
        <v>112700</v>
      </c>
      <c r="B641" s="9" t="s">
        <v>657</v>
      </c>
      <c r="C641" s="10" t="s">
        <v>37</v>
      </c>
      <c r="D641" s="14">
        <v>85.9</v>
      </c>
    </row>
    <row r="642" spans="1:4" x14ac:dyDescent="0.2">
      <c r="A642" s="13">
        <v>112800</v>
      </c>
      <c r="B642" s="9" t="s">
        <v>658</v>
      </c>
      <c r="C642" s="10" t="s">
        <v>37</v>
      </c>
      <c r="D642" s="14">
        <v>291.79000000000002</v>
      </c>
    </row>
    <row r="643" spans="1:4" ht="21.75" x14ac:dyDescent="0.2">
      <c r="A643" s="1">
        <v>120000</v>
      </c>
      <c r="B643" s="2" t="s">
        <v>659</v>
      </c>
      <c r="C643" s="8"/>
      <c r="D643" s="4"/>
    </row>
    <row r="644" spans="1:4" x14ac:dyDescent="0.2">
      <c r="A644" s="13">
        <v>120200</v>
      </c>
      <c r="B644" s="9" t="s">
        <v>660</v>
      </c>
      <c r="C644" s="10" t="s">
        <v>37</v>
      </c>
      <c r="D644" s="14">
        <v>19.73</v>
      </c>
    </row>
    <row r="645" spans="1:4" x14ac:dyDescent="0.2">
      <c r="A645" s="13">
        <v>120300</v>
      </c>
      <c r="B645" s="9" t="s">
        <v>661</v>
      </c>
      <c r="C645" s="10" t="s">
        <v>37</v>
      </c>
      <c r="D645" s="14">
        <v>22.86</v>
      </c>
    </row>
    <row r="646" spans="1:4" x14ac:dyDescent="0.2">
      <c r="A646" s="13">
        <v>120400</v>
      </c>
      <c r="B646" s="9" t="s">
        <v>662</v>
      </c>
      <c r="C646" s="10" t="s">
        <v>37</v>
      </c>
      <c r="D646" s="14">
        <v>21.8</v>
      </c>
    </row>
    <row r="647" spans="1:4" x14ac:dyDescent="0.2">
      <c r="A647" s="13">
        <v>120500</v>
      </c>
      <c r="B647" s="9" t="s">
        <v>663</v>
      </c>
      <c r="C647" s="10" t="s">
        <v>37</v>
      </c>
      <c r="D647" s="14">
        <v>20.77</v>
      </c>
    </row>
    <row r="648" spans="1:4" x14ac:dyDescent="0.2">
      <c r="A648" s="13">
        <v>120600</v>
      </c>
      <c r="B648" s="9" t="s">
        <v>664</v>
      </c>
      <c r="C648" s="10" t="s">
        <v>37</v>
      </c>
      <c r="D648" s="14">
        <v>22.29</v>
      </c>
    </row>
    <row r="649" spans="1:4" x14ac:dyDescent="0.2">
      <c r="A649" s="13">
        <v>120700</v>
      </c>
      <c r="B649" s="9" t="s">
        <v>665</v>
      </c>
      <c r="C649" s="10" t="s">
        <v>37</v>
      </c>
      <c r="D649" s="14">
        <v>21.55</v>
      </c>
    </row>
    <row r="650" spans="1:4" x14ac:dyDescent="0.2">
      <c r="A650" s="13">
        <v>120800</v>
      </c>
      <c r="B650" s="9" t="s">
        <v>666</v>
      </c>
      <c r="C650" s="10" t="s">
        <v>37</v>
      </c>
      <c r="D650" s="14">
        <v>26.98</v>
      </c>
    </row>
    <row r="651" spans="1:4" x14ac:dyDescent="0.2">
      <c r="A651" s="13">
        <v>120900</v>
      </c>
      <c r="B651" s="9" t="s">
        <v>667</v>
      </c>
      <c r="C651" s="10" t="s">
        <v>37</v>
      </c>
      <c r="D651" s="14">
        <v>32.72</v>
      </c>
    </row>
    <row r="652" spans="1:4" x14ac:dyDescent="0.2">
      <c r="A652" s="13">
        <v>121000</v>
      </c>
      <c r="B652" s="9" t="s">
        <v>668</v>
      </c>
      <c r="C652" s="10" t="s">
        <v>37</v>
      </c>
      <c r="D652" s="14">
        <v>20.170000000000002</v>
      </c>
    </row>
    <row r="653" spans="1:4" x14ac:dyDescent="0.2">
      <c r="A653" s="13">
        <v>121100</v>
      </c>
      <c r="B653" s="9" t="s">
        <v>669</v>
      </c>
      <c r="C653" s="10" t="s">
        <v>37</v>
      </c>
      <c r="D653" s="14">
        <v>16.28</v>
      </c>
    </row>
    <row r="654" spans="1:4" x14ac:dyDescent="0.2">
      <c r="A654" s="13">
        <v>121200</v>
      </c>
      <c r="B654" s="9" t="s">
        <v>670</v>
      </c>
      <c r="C654" s="10" t="s">
        <v>37</v>
      </c>
      <c r="D654" s="14">
        <v>44.64</v>
      </c>
    </row>
    <row r="655" spans="1:4" x14ac:dyDescent="0.2">
      <c r="A655" s="13">
        <v>121300</v>
      </c>
      <c r="B655" s="9" t="s">
        <v>788</v>
      </c>
      <c r="C655" s="10" t="s">
        <v>37</v>
      </c>
      <c r="D655" s="14">
        <v>138.06</v>
      </c>
    </row>
    <row r="656" spans="1:4" x14ac:dyDescent="0.2">
      <c r="A656" s="1">
        <v>130000</v>
      </c>
      <c r="B656" s="2" t="s">
        <v>671</v>
      </c>
      <c r="C656" s="3"/>
      <c r="D656" s="4"/>
    </row>
    <row r="657" spans="1:4" x14ac:dyDescent="0.2">
      <c r="A657" s="13">
        <v>130100</v>
      </c>
      <c r="B657" s="9" t="s">
        <v>672</v>
      </c>
      <c r="C657" s="10" t="s">
        <v>46</v>
      </c>
      <c r="D657" s="14" t="s">
        <v>46</v>
      </c>
    </row>
    <row r="658" spans="1:4" x14ac:dyDescent="0.2">
      <c r="A658" s="13">
        <v>130101</v>
      </c>
      <c r="B658" s="9" t="s">
        <v>673</v>
      </c>
      <c r="C658" s="10" t="s">
        <v>16</v>
      </c>
      <c r="D658" s="14">
        <v>133.43</v>
      </c>
    </row>
    <row r="659" spans="1:4" x14ac:dyDescent="0.2">
      <c r="A659" s="13">
        <v>130102</v>
      </c>
      <c r="B659" s="9" t="s">
        <v>674</v>
      </c>
      <c r="C659" s="10" t="s">
        <v>16</v>
      </c>
      <c r="D659" s="14">
        <v>447.13</v>
      </c>
    </row>
    <row r="660" spans="1:4" x14ac:dyDescent="0.2">
      <c r="A660" s="13">
        <v>130103</v>
      </c>
      <c r="B660" s="9" t="s">
        <v>675</v>
      </c>
      <c r="C660" s="10" t="s">
        <v>16</v>
      </c>
      <c r="D660" s="14">
        <v>142.78</v>
      </c>
    </row>
    <row r="661" spans="1:4" x14ac:dyDescent="0.2">
      <c r="A661" s="13">
        <v>130104</v>
      </c>
      <c r="B661" s="9" t="s">
        <v>676</v>
      </c>
      <c r="C661" s="10" t="s">
        <v>16</v>
      </c>
      <c r="D661" s="14">
        <v>476.4</v>
      </c>
    </row>
    <row r="662" spans="1:4" x14ac:dyDescent="0.2">
      <c r="A662" s="13">
        <v>130105</v>
      </c>
      <c r="B662" s="9" t="s">
        <v>677</v>
      </c>
      <c r="C662" s="10" t="s">
        <v>16</v>
      </c>
      <c r="D662" s="14">
        <v>156.88999999999999</v>
      </c>
    </row>
    <row r="663" spans="1:4" x14ac:dyDescent="0.2">
      <c r="A663" s="13">
        <v>130106</v>
      </c>
      <c r="B663" s="9" t="s">
        <v>678</v>
      </c>
      <c r="C663" s="10" t="s">
        <v>16</v>
      </c>
      <c r="D663" s="14">
        <v>557.62</v>
      </c>
    </row>
    <row r="664" spans="1:4" x14ac:dyDescent="0.2">
      <c r="A664" s="13">
        <v>130107</v>
      </c>
      <c r="B664" s="9" t="s">
        <v>679</v>
      </c>
      <c r="C664" s="10" t="s">
        <v>16</v>
      </c>
      <c r="D664" s="14">
        <v>157.93</v>
      </c>
    </row>
    <row r="665" spans="1:4" x14ac:dyDescent="0.2">
      <c r="A665" s="13">
        <v>130108</v>
      </c>
      <c r="B665" s="9" t="s">
        <v>680</v>
      </c>
      <c r="C665" s="10" t="s">
        <v>16</v>
      </c>
      <c r="D665" s="14">
        <v>565.44000000000005</v>
      </c>
    </row>
    <row r="666" spans="1:4" x14ac:dyDescent="0.2">
      <c r="A666" s="13">
        <v>130109</v>
      </c>
      <c r="B666" s="9" t="s">
        <v>681</v>
      </c>
      <c r="C666" s="10" t="s">
        <v>16</v>
      </c>
      <c r="D666" s="14">
        <v>171.51</v>
      </c>
    </row>
    <row r="667" spans="1:4" x14ac:dyDescent="0.2">
      <c r="A667" s="13">
        <v>130110</v>
      </c>
      <c r="B667" s="9" t="s">
        <v>682</v>
      </c>
      <c r="C667" s="10" t="s">
        <v>16</v>
      </c>
      <c r="D667" s="14">
        <v>626.37</v>
      </c>
    </row>
    <row r="668" spans="1:4" x14ac:dyDescent="0.2">
      <c r="A668" s="13">
        <v>130111</v>
      </c>
      <c r="B668" s="9" t="s">
        <v>683</v>
      </c>
      <c r="C668" s="10" t="s">
        <v>16</v>
      </c>
      <c r="D668" s="14">
        <v>194.81</v>
      </c>
    </row>
    <row r="669" spans="1:4" x14ac:dyDescent="0.2">
      <c r="A669" s="13">
        <v>130112</v>
      </c>
      <c r="B669" s="9" t="s">
        <v>684</v>
      </c>
      <c r="C669" s="10" t="s">
        <v>16</v>
      </c>
      <c r="D669" s="14">
        <v>708.84</v>
      </c>
    </row>
    <row r="670" spans="1:4" x14ac:dyDescent="0.2">
      <c r="A670" s="13">
        <v>130113</v>
      </c>
      <c r="B670" s="9" t="s">
        <v>685</v>
      </c>
      <c r="C670" s="10" t="s">
        <v>16</v>
      </c>
      <c r="D670" s="14">
        <v>221.45</v>
      </c>
    </row>
    <row r="671" spans="1:4" x14ac:dyDescent="0.2">
      <c r="A671" s="13">
        <v>130114</v>
      </c>
      <c r="B671" s="9" t="s">
        <v>686</v>
      </c>
      <c r="C671" s="10" t="s">
        <v>16</v>
      </c>
      <c r="D671" s="14">
        <v>756.54</v>
      </c>
    </row>
    <row r="672" spans="1:4" x14ac:dyDescent="0.2">
      <c r="A672" s="13">
        <v>130115</v>
      </c>
      <c r="B672" s="9" t="s">
        <v>687</v>
      </c>
      <c r="C672" s="10" t="s">
        <v>16</v>
      </c>
      <c r="D672" s="14">
        <v>287.85000000000002</v>
      </c>
    </row>
    <row r="673" spans="1:4" x14ac:dyDescent="0.2">
      <c r="A673" s="13">
        <v>130116</v>
      </c>
      <c r="B673" s="9" t="s">
        <v>688</v>
      </c>
      <c r="C673" s="10" t="s">
        <v>16</v>
      </c>
      <c r="D673" s="14">
        <v>1025.17</v>
      </c>
    </row>
    <row r="674" spans="1:4" ht="22.5" x14ac:dyDescent="0.2">
      <c r="A674" s="13">
        <v>130200</v>
      </c>
      <c r="B674" s="9" t="s">
        <v>689</v>
      </c>
      <c r="C674" s="10" t="s">
        <v>46</v>
      </c>
      <c r="D674" s="14" t="s">
        <v>46</v>
      </c>
    </row>
    <row r="675" spans="1:4" ht="22.5" x14ac:dyDescent="0.2">
      <c r="A675" s="13">
        <v>130201</v>
      </c>
      <c r="B675" s="9" t="s">
        <v>690</v>
      </c>
      <c r="C675" s="10" t="s">
        <v>480</v>
      </c>
      <c r="D675" s="14">
        <v>0.52</v>
      </c>
    </row>
    <row r="676" spans="1:4" ht="22.5" x14ac:dyDescent="0.2">
      <c r="A676" s="13">
        <v>130202</v>
      </c>
      <c r="B676" s="9" t="s">
        <v>691</v>
      </c>
      <c r="C676" s="10" t="s">
        <v>186</v>
      </c>
      <c r="D676" s="14">
        <v>101.99</v>
      </c>
    </row>
    <row r="677" spans="1:4" ht="33.75" x14ac:dyDescent="0.2">
      <c r="A677" s="13">
        <v>130203</v>
      </c>
      <c r="B677" s="9" t="s">
        <v>692</v>
      </c>
      <c r="C677" s="10" t="s">
        <v>480</v>
      </c>
      <c r="D677" s="14">
        <v>7.85</v>
      </c>
    </row>
    <row r="678" spans="1:4" ht="33.75" x14ac:dyDescent="0.2">
      <c r="A678" s="13">
        <v>130204</v>
      </c>
      <c r="B678" s="9" t="s">
        <v>693</v>
      </c>
      <c r="C678" s="10" t="s">
        <v>480</v>
      </c>
      <c r="D678" s="14">
        <v>7.95</v>
      </c>
    </row>
    <row r="679" spans="1:4" ht="22.5" x14ac:dyDescent="0.2">
      <c r="A679" s="13">
        <v>130205</v>
      </c>
      <c r="B679" s="9" t="s">
        <v>694</v>
      </c>
      <c r="C679" s="10" t="s">
        <v>186</v>
      </c>
      <c r="D679" s="14">
        <v>25.9</v>
      </c>
    </row>
    <row r="680" spans="1:4" ht="22.5" x14ac:dyDescent="0.2">
      <c r="A680" s="13">
        <v>130206</v>
      </c>
      <c r="B680" s="9" t="s">
        <v>695</v>
      </c>
      <c r="C680" s="10" t="s">
        <v>480</v>
      </c>
      <c r="D680" s="14">
        <v>12.92</v>
      </c>
    </row>
    <row r="681" spans="1:4" ht="21.75" x14ac:dyDescent="0.2">
      <c r="A681" s="1">
        <v>140000</v>
      </c>
      <c r="B681" s="2" t="s">
        <v>696</v>
      </c>
      <c r="C681" s="3"/>
      <c r="D681" s="4"/>
    </row>
    <row r="682" spans="1:4" ht="22.5" x14ac:dyDescent="0.2">
      <c r="A682" s="13">
        <v>140100</v>
      </c>
      <c r="B682" s="9" t="s">
        <v>697</v>
      </c>
      <c r="C682" s="10" t="s">
        <v>46</v>
      </c>
      <c r="D682" s="14" t="s">
        <v>46</v>
      </c>
    </row>
    <row r="683" spans="1:4" x14ac:dyDescent="0.2">
      <c r="A683" s="13">
        <v>140101</v>
      </c>
      <c r="B683" s="9" t="s">
        <v>234</v>
      </c>
      <c r="C683" s="10" t="s">
        <v>186</v>
      </c>
      <c r="D683" s="14">
        <v>41.5</v>
      </c>
    </row>
    <row r="684" spans="1:4" ht="45" x14ac:dyDescent="0.2">
      <c r="A684" s="13">
        <v>140102</v>
      </c>
      <c r="B684" s="9" t="s">
        <v>698</v>
      </c>
      <c r="C684" s="10" t="s">
        <v>186</v>
      </c>
      <c r="D684" s="14">
        <v>51.33</v>
      </c>
    </row>
    <row r="685" spans="1:4" x14ac:dyDescent="0.2">
      <c r="A685" s="13">
        <v>140103</v>
      </c>
      <c r="B685" s="9" t="s">
        <v>699</v>
      </c>
      <c r="C685" s="10" t="s">
        <v>186</v>
      </c>
      <c r="D685" s="14">
        <v>23.81</v>
      </c>
    </row>
    <row r="686" spans="1:4" ht="33.75" x14ac:dyDescent="0.2">
      <c r="A686" s="13">
        <v>140104</v>
      </c>
      <c r="B686" s="9" t="s">
        <v>700</v>
      </c>
      <c r="C686" s="10" t="s">
        <v>186</v>
      </c>
      <c r="D686" s="14">
        <v>18.32</v>
      </c>
    </row>
    <row r="687" spans="1:4" ht="33.75" x14ac:dyDescent="0.2">
      <c r="A687" s="13">
        <v>140105</v>
      </c>
      <c r="B687" s="9" t="s">
        <v>701</v>
      </c>
      <c r="C687" s="10" t="s">
        <v>186</v>
      </c>
      <c r="D687" s="14">
        <v>18.32</v>
      </c>
    </row>
    <row r="688" spans="1:4" ht="33.75" x14ac:dyDescent="0.2">
      <c r="A688" s="13">
        <v>140106</v>
      </c>
      <c r="B688" s="9" t="s">
        <v>702</v>
      </c>
      <c r="C688" s="10" t="s">
        <v>186</v>
      </c>
      <c r="D688" s="14">
        <v>18.32</v>
      </c>
    </row>
    <row r="689" spans="1:4" ht="33.75" x14ac:dyDescent="0.2">
      <c r="A689" s="13">
        <v>140107</v>
      </c>
      <c r="B689" s="9" t="s">
        <v>703</v>
      </c>
      <c r="C689" s="10" t="s">
        <v>186</v>
      </c>
      <c r="D689" s="14">
        <v>18.32</v>
      </c>
    </row>
    <row r="690" spans="1:4" ht="33.75" x14ac:dyDescent="0.2">
      <c r="A690" s="13">
        <v>140108</v>
      </c>
      <c r="B690" s="9" t="s">
        <v>704</v>
      </c>
      <c r="C690" s="10" t="s">
        <v>186</v>
      </c>
      <c r="D690" s="14">
        <v>18.32</v>
      </c>
    </row>
    <row r="691" spans="1:4" ht="33.75" x14ac:dyDescent="0.2">
      <c r="A691" s="13">
        <v>140109</v>
      </c>
      <c r="B691" s="9" t="s">
        <v>705</v>
      </c>
      <c r="C691" s="10" t="s">
        <v>186</v>
      </c>
      <c r="D691" s="14">
        <v>18.32</v>
      </c>
    </row>
    <row r="692" spans="1:4" x14ac:dyDescent="0.2">
      <c r="A692" s="13">
        <v>140110</v>
      </c>
      <c r="B692" s="9" t="s">
        <v>706</v>
      </c>
      <c r="C692" s="10" t="s">
        <v>186</v>
      </c>
      <c r="D692" s="14">
        <v>17.59</v>
      </c>
    </row>
    <row r="693" spans="1:4" x14ac:dyDescent="0.2">
      <c r="A693" s="13">
        <v>140111</v>
      </c>
      <c r="B693" s="9" t="s">
        <v>707</v>
      </c>
      <c r="C693" s="10" t="s">
        <v>186</v>
      </c>
      <c r="D693" s="14">
        <v>32.56</v>
      </c>
    </row>
    <row r="694" spans="1:4" x14ac:dyDescent="0.2">
      <c r="A694" s="13">
        <v>140200</v>
      </c>
      <c r="B694" s="9" t="s">
        <v>708</v>
      </c>
      <c r="C694" s="10" t="s">
        <v>46</v>
      </c>
      <c r="D694" s="14" t="s">
        <v>46</v>
      </c>
    </row>
    <row r="695" spans="1:4" ht="22.5" x14ac:dyDescent="0.2">
      <c r="A695" s="13">
        <v>140201</v>
      </c>
      <c r="B695" s="9" t="s">
        <v>709</v>
      </c>
      <c r="C695" s="10" t="s">
        <v>186</v>
      </c>
      <c r="D695" s="14">
        <v>105.89</v>
      </c>
    </row>
    <row r="696" spans="1:4" ht="22.5" x14ac:dyDescent="0.2">
      <c r="A696" s="13">
        <v>140202</v>
      </c>
      <c r="B696" s="9" t="s">
        <v>710</v>
      </c>
      <c r="C696" s="10" t="s">
        <v>186</v>
      </c>
      <c r="D696" s="14">
        <v>71.930000000000007</v>
      </c>
    </row>
    <row r="697" spans="1:4" x14ac:dyDescent="0.2">
      <c r="A697" s="13">
        <v>140203</v>
      </c>
      <c r="B697" s="9" t="s">
        <v>711</v>
      </c>
      <c r="C697" s="10" t="s">
        <v>186</v>
      </c>
      <c r="D697" s="14">
        <v>85.62</v>
      </c>
    </row>
    <row r="698" spans="1:4" ht="33.75" x14ac:dyDescent="0.2">
      <c r="A698" s="13">
        <v>140204</v>
      </c>
      <c r="B698" s="9" t="s">
        <v>712</v>
      </c>
      <c r="C698" s="10" t="s">
        <v>186</v>
      </c>
      <c r="D698" s="14">
        <v>24.5</v>
      </c>
    </row>
    <row r="699" spans="1:4" ht="33.75" x14ac:dyDescent="0.2">
      <c r="A699" s="13">
        <v>140205</v>
      </c>
      <c r="B699" s="9" t="s">
        <v>713</v>
      </c>
      <c r="C699" s="10" t="s">
        <v>186</v>
      </c>
      <c r="D699" s="14">
        <v>30.68</v>
      </c>
    </row>
    <row r="700" spans="1:4" ht="33.75" x14ac:dyDescent="0.2">
      <c r="A700" s="13">
        <v>140206</v>
      </c>
      <c r="B700" s="9" t="s">
        <v>714</v>
      </c>
      <c r="C700" s="10" t="s">
        <v>186</v>
      </c>
      <c r="D700" s="14">
        <v>36.86</v>
      </c>
    </row>
    <row r="701" spans="1:4" ht="33.75" x14ac:dyDescent="0.2">
      <c r="A701" s="13">
        <v>140207</v>
      </c>
      <c r="B701" s="9" t="s">
        <v>715</v>
      </c>
      <c r="C701" s="10" t="s">
        <v>186</v>
      </c>
      <c r="D701" s="14">
        <v>43.05</v>
      </c>
    </row>
    <row r="702" spans="1:4" ht="33.75" x14ac:dyDescent="0.2">
      <c r="A702" s="13">
        <v>140208</v>
      </c>
      <c r="B702" s="9" t="s">
        <v>716</v>
      </c>
      <c r="C702" s="10" t="s">
        <v>186</v>
      </c>
      <c r="D702" s="14">
        <v>49.23</v>
      </c>
    </row>
    <row r="703" spans="1:4" ht="33.75" x14ac:dyDescent="0.2">
      <c r="A703" s="13">
        <v>140209</v>
      </c>
      <c r="B703" s="9" t="s">
        <v>717</v>
      </c>
      <c r="C703" s="10" t="s">
        <v>186</v>
      </c>
      <c r="D703" s="14">
        <v>55.41</v>
      </c>
    </row>
    <row r="704" spans="1:4" x14ac:dyDescent="0.2">
      <c r="A704" s="13">
        <v>140210</v>
      </c>
      <c r="B704" s="9" t="s">
        <v>718</v>
      </c>
      <c r="C704" s="10" t="s">
        <v>186</v>
      </c>
      <c r="D704" s="14">
        <v>79.400000000000006</v>
      </c>
    </row>
    <row r="705" spans="1:4" x14ac:dyDescent="0.2">
      <c r="A705" s="13">
        <v>140211</v>
      </c>
      <c r="B705" s="9" t="s">
        <v>719</v>
      </c>
      <c r="C705" s="10" t="s">
        <v>186</v>
      </c>
      <c r="D705" s="14">
        <v>94.37</v>
      </c>
    </row>
    <row r="706" spans="1:4" x14ac:dyDescent="0.2">
      <c r="A706" s="1">
        <v>150000</v>
      </c>
      <c r="B706" s="2" t="s">
        <v>720</v>
      </c>
      <c r="C706" s="3"/>
      <c r="D706" s="4"/>
    </row>
    <row r="707" spans="1:4" ht="33.75" x14ac:dyDescent="0.2">
      <c r="A707" s="13">
        <v>150100</v>
      </c>
      <c r="B707" s="9" t="s">
        <v>721</v>
      </c>
      <c r="C707" s="10" t="s">
        <v>186</v>
      </c>
      <c r="D707" s="14">
        <v>248.49</v>
      </c>
    </row>
    <row r="708" spans="1:4" x14ac:dyDescent="0.2">
      <c r="A708" s="13">
        <v>150200</v>
      </c>
      <c r="B708" s="9" t="s">
        <v>722</v>
      </c>
      <c r="C708" s="10" t="s">
        <v>186</v>
      </c>
      <c r="D708" s="14">
        <v>110.18</v>
      </c>
    </row>
    <row r="709" spans="1:4" ht="22.5" x14ac:dyDescent="0.2">
      <c r="A709" s="13">
        <v>150300</v>
      </c>
      <c r="B709" s="9" t="s">
        <v>723</v>
      </c>
      <c r="C709" s="10" t="s">
        <v>16</v>
      </c>
      <c r="D709" s="14">
        <v>70.98</v>
      </c>
    </row>
    <row r="710" spans="1:4" ht="45" x14ac:dyDescent="0.2">
      <c r="A710" s="13">
        <v>150400</v>
      </c>
      <c r="B710" s="9" t="s">
        <v>724</v>
      </c>
      <c r="C710" s="10" t="s">
        <v>46</v>
      </c>
      <c r="D710" s="14" t="s">
        <v>46</v>
      </c>
    </row>
    <row r="711" spans="1:4" ht="45" x14ac:dyDescent="0.2">
      <c r="A711" s="13">
        <v>150401</v>
      </c>
      <c r="B711" s="9" t="s">
        <v>725</v>
      </c>
      <c r="C711" s="10" t="s">
        <v>16</v>
      </c>
      <c r="D711" s="14">
        <v>241.54</v>
      </c>
    </row>
    <row r="712" spans="1:4" ht="45" x14ac:dyDescent="0.2">
      <c r="A712" s="13">
        <v>150402</v>
      </c>
      <c r="B712" s="9" t="s">
        <v>726</v>
      </c>
      <c r="C712" s="10" t="s">
        <v>16</v>
      </c>
      <c r="D712" s="14">
        <v>265.92</v>
      </c>
    </row>
    <row r="713" spans="1:4" ht="45" x14ac:dyDescent="0.2">
      <c r="A713" s="13">
        <v>150403</v>
      </c>
      <c r="B713" s="9" t="s">
        <v>727</v>
      </c>
      <c r="C713" s="10" t="s">
        <v>16</v>
      </c>
      <c r="D713" s="14">
        <v>289.55</v>
      </c>
    </row>
    <row r="714" spans="1:4" ht="45" x14ac:dyDescent="0.2">
      <c r="A714" s="13">
        <v>150404</v>
      </c>
      <c r="B714" s="9" t="s">
        <v>728</v>
      </c>
      <c r="C714" s="10" t="s">
        <v>16</v>
      </c>
      <c r="D714" s="14">
        <v>313.93</v>
      </c>
    </row>
    <row r="715" spans="1:4" ht="45" x14ac:dyDescent="0.2">
      <c r="A715" s="13">
        <v>150405</v>
      </c>
      <c r="B715" s="9" t="s">
        <v>729</v>
      </c>
      <c r="C715" s="10" t="s">
        <v>16</v>
      </c>
      <c r="D715" s="14">
        <v>338.3</v>
      </c>
    </row>
    <row r="716" spans="1:4" ht="33.75" x14ac:dyDescent="0.2">
      <c r="A716" s="13">
        <v>150500</v>
      </c>
      <c r="B716" s="9" t="s">
        <v>730</v>
      </c>
      <c r="C716" s="10" t="s">
        <v>46</v>
      </c>
      <c r="D716" s="14" t="s">
        <v>46</v>
      </c>
    </row>
    <row r="717" spans="1:4" ht="45" x14ac:dyDescent="0.2">
      <c r="A717" s="13">
        <v>150501</v>
      </c>
      <c r="B717" s="9" t="s">
        <v>731</v>
      </c>
      <c r="C717" s="10" t="s">
        <v>16</v>
      </c>
      <c r="D717" s="14">
        <v>246.01</v>
      </c>
    </row>
    <row r="718" spans="1:4" ht="45" x14ac:dyDescent="0.2">
      <c r="A718" s="13">
        <v>150502</v>
      </c>
      <c r="B718" s="9" t="s">
        <v>732</v>
      </c>
      <c r="C718" s="10" t="s">
        <v>16</v>
      </c>
      <c r="D718" s="14">
        <v>271.14</v>
      </c>
    </row>
    <row r="719" spans="1:4" ht="45" x14ac:dyDescent="0.2">
      <c r="A719" s="13">
        <v>150503</v>
      </c>
      <c r="B719" s="9" t="s">
        <v>733</v>
      </c>
      <c r="C719" s="10" t="s">
        <v>16</v>
      </c>
      <c r="D719" s="14">
        <v>295.52</v>
      </c>
    </row>
    <row r="720" spans="1:4" ht="45" x14ac:dyDescent="0.2">
      <c r="A720" s="13">
        <v>150504</v>
      </c>
      <c r="B720" s="9" t="s">
        <v>734</v>
      </c>
      <c r="C720" s="10" t="s">
        <v>16</v>
      </c>
      <c r="D720" s="14">
        <v>319.89</v>
      </c>
    </row>
    <row r="721" spans="1:4" ht="22.5" x14ac:dyDescent="0.2">
      <c r="A721" s="13">
        <v>150600</v>
      </c>
      <c r="B721" s="9" t="s">
        <v>735</v>
      </c>
      <c r="C721" s="10" t="s">
        <v>46</v>
      </c>
      <c r="D721" s="14" t="s">
        <v>46</v>
      </c>
    </row>
    <row r="722" spans="1:4" ht="22.5" x14ac:dyDescent="0.2">
      <c r="A722" s="13">
        <v>150601</v>
      </c>
      <c r="B722" s="9" t="s">
        <v>736</v>
      </c>
      <c r="C722" s="10" t="s">
        <v>16</v>
      </c>
      <c r="D722" s="14">
        <v>3666.56</v>
      </c>
    </row>
    <row r="723" spans="1:4" ht="22.5" x14ac:dyDescent="0.2">
      <c r="A723" s="13">
        <v>150602</v>
      </c>
      <c r="B723" s="9" t="s">
        <v>737</v>
      </c>
      <c r="C723" s="10" t="s">
        <v>16</v>
      </c>
      <c r="D723" s="14">
        <v>4187.13</v>
      </c>
    </row>
    <row r="724" spans="1:4" ht="22.5" x14ac:dyDescent="0.2">
      <c r="A724" s="13">
        <v>150603</v>
      </c>
      <c r="B724" s="9" t="s">
        <v>738</v>
      </c>
      <c r="C724" s="10" t="s">
        <v>16</v>
      </c>
      <c r="D724" s="14">
        <v>4594.5200000000004</v>
      </c>
    </row>
    <row r="725" spans="1:4" ht="22.5" x14ac:dyDescent="0.2">
      <c r="A725" s="13">
        <v>150604</v>
      </c>
      <c r="B725" s="9" t="s">
        <v>739</v>
      </c>
      <c r="C725" s="10" t="s">
        <v>16</v>
      </c>
      <c r="D725" s="14">
        <v>5092.45</v>
      </c>
    </row>
    <row r="726" spans="1:4" ht="22.5" x14ac:dyDescent="0.2">
      <c r="A726" s="13">
        <v>150605</v>
      </c>
      <c r="B726" s="9" t="s">
        <v>740</v>
      </c>
      <c r="C726" s="10" t="s">
        <v>16</v>
      </c>
      <c r="D726" s="14">
        <v>5522.48</v>
      </c>
    </row>
    <row r="727" spans="1:4" ht="22.5" x14ac:dyDescent="0.2">
      <c r="A727" s="13">
        <v>150606</v>
      </c>
      <c r="B727" s="9" t="s">
        <v>741</v>
      </c>
      <c r="C727" s="10" t="s">
        <v>16</v>
      </c>
      <c r="D727" s="14">
        <v>6020.41</v>
      </c>
    </row>
    <row r="728" spans="1:4" ht="22.5" x14ac:dyDescent="0.2">
      <c r="A728" s="13">
        <v>150607</v>
      </c>
      <c r="B728" s="9" t="s">
        <v>742</v>
      </c>
      <c r="C728" s="10" t="s">
        <v>16</v>
      </c>
      <c r="D728" s="14">
        <v>6427.81</v>
      </c>
    </row>
    <row r="729" spans="1:4" ht="22.5" x14ac:dyDescent="0.2">
      <c r="A729" s="13">
        <v>150608</v>
      </c>
      <c r="B729" s="9" t="s">
        <v>743</v>
      </c>
      <c r="C729" s="10" t="s">
        <v>16</v>
      </c>
      <c r="D729" s="14">
        <v>6925.74</v>
      </c>
    </row>
    <row r="730" spans="1:4" ht="22.5" x14ac:dyDescent="0.2">
      <c r="A730" s="13">
        <v>150609</v>
      </c>
      <c r="B730" s="9" t="s">
        <v>744</v>
      </c>
      <c r="C730" s="10" t="s">
        <v>16</v>
      </c>
      <c r="D730" s="14">
        <v>7355.77</v>
      </c>
    </row>
    <row r="731" spans="1:4" ht="22.5" x14ac:dyDescent="0.2">
      <c r="A731" s="13">
        <v>150610</v>
      </c>
      <c r="B731" s="9" t="s">
        <v>745</v>
      </c>
      <c r="C731" s="10" t="s">
        <v>16</v>
      </c>
      <c r="D731" s="14">
        <v>5397.61</v>
      </c>
    </row>
    <row r="732" spans="1:4" ht="22.5" x14ac:dyDescent="0.2">
      <c r="A732" s="13">
        <v>150611</v>
      </c>
      <c r="B732" s="9" t="s">
        <v>746</v>
      </c>
      <c r="C732" s="10" t="s">
        <v>16</v>
      </c>
      <c r="D732" s="14">
        <v>5980.55</v>
      </c>
    </row>
    <row r="733" spans="1:4" ht="22.5" x14ac:dyDescent="0.2">
      <c r="A733" s="13">
        <v>150612</v>
      </c>
      <c r="B733" s="9" t="s">
        <v>747</v>
      </c>
      <c r="C733" s="10" t="s">
        <v>16</v>
      </c>
      <c r="D733" s="14">
        <v>6477.13</v>
      </c>
    </row>
    <row r="734" spans="1:4" ht="22.5" x14ac:dyDescent="0.2">
      <c r="A734" s="13">
        <v>150613</v>
      </c>
      <c r="B734" s="9" t="s">
        <v>748</v>
      </c>
      <c r="C734" s="10" t="s">
        <v>16</v>
      </c>
      <c r="D734" s="14">
        <v>7060.07</v>
      </c>
    </row>
    <row r="735" spans="1:4" ht="22.5" x14ac:dyDescent="0.2">
      <c r="A735" s="13">
        <v>150614</v>
      </c>
      <c r="B735" s="9" t="s">
        <v>749</v>
      </c>
      <c r="C735" s="10" t="s">
        <v>16</v>
      </c>
      <c r="D735" s="14">
        <v>7556.65</v>
      </c>
    </row>
    <row r="736" spans="1:4" ht="22.5" x14ac:dyDescent="0.2">
      <c r="A736" s="13">
        <v>150615</v>
      </c>
      <c r="B736" s="9" t="s">
        <v>750</v>
      </c>
      <c r="C736" s="10" t="s">
        <v>16</v>
      </c>
      <c r="D736" s="14">
        <v>8139.59</v>
      </c>
    </row>
    <row r="737" spans="1:4" ht="22.5" x14ac:dyDescent="0.2">
      <c r="A737" s="13">
        <v>150616</v>
      </c>
      <c r="B737" s="9" t="s">
        <v>751</v>
      </c>
      <c r="C737" s="10" t="s">
        <v>16</v>
      </c>
      <c r="D737" s="14">
        <v>8636.17</v>
      </c>
    </row>
    <row r="738" spans="1:4" ht="22.5" x14ac:dyDescent="0.2">
      <c r="A738" s="13">
        <v>150700</v>
      </c>
      <c r="B738" s="9" t="s">
        <v>752</v>
      </c>
      <c r="C738" s="10" t="s">
        <v>46</v>
      </c>
      <c r="D738" s="14" t="s">
        <v>46</v>
      </c>
    </row>
    <row r="739" spans="1:4" ht="22.5" x14ac:dyDescent="0.2">
      <c r="A739" s="13">
        <v>150701</v>
      </c>
      <c r="B739" s="9" t="s">
        <v>753</v>
      </c>
      <c r="C739" s="10" t="s">
        <v>16</v>
      </c>
      <c r="D739" s="14">
        <v>2510.64</v>
      </c>
    </row>
    <row r="740" spans="1:4" ht="22.5" x14ac:dyDescent="0.2">
      <c r="A740" s="13">
        <v>150702</v>
      </c>
      <c r="B740" s="9" t="s">
        <v>754</v>
      </c>
      <c r="C740" s="10" t="s">
        <v>16</v>
      </c>
      <c r="D740" s="14">
        <v>2866.99</v>
      </c>
    </row>
    <row r="741" spans="1:4" ht="22.5" x14ac:dyDescent="0.2">
      <c r="A741" s="13">
        <v>150703</v>
      </c>
      <c r="B741" s="9" t="s">
        <v>755</v>
      </c>
      <c r="C741" s="10" t="s">
        <v>16</v>
      </c>
      <c r="D741" s="14">
        <v>3158.55</v>
      </c>
    </row>
    <row r="742" spans="1:4" ht="22.5" x14ac:dyDescent="0.2">
      <c r="A742" s="13">
        <v>150704</v>
      </c>
      <c r="B742" s="9" t="s">
        <v>756</v>
      </c>
      <c r="C742" s="10" t="s">
        <v>16</v>
      </c>
      <c r="D742" s="14">
        <v>3514.9</v>
      </c>
    </row>
    <row r="743" spans="1:4" ht="22.5" x14ac:dyDescent="0.2">
      <c r="A743" s="13">
        <v>150705</v>
      </c>
      <c r="B743" s="9" t="s">
        <v>757</v>
      </c>
      <c r="C743" s="10" t="s">
        <v>16</v>
      </c>
      <c r="D743" s="14">
        <v>3790.26</v>
      </c>
    </row>
    <row r="744" spans="1:4" ht="22.5" x14ac:dyDescent="0.2">
      <c r="A744" s="13">
        <v>150706</v>
      </c>
      <c r="B744" s="9" t="s">
        <v>758</v>
      </c>
      <c r="C744" s="10" t="s">
        <v>16</v>
      </c>
      <c r="D744" s="14">
        <v>4114.21</v>
      </c>
    </row>
    <row r="745" spans="1:4" ht="22.5" x14ac:dyDescent="0.2">
      <c r="A745" s="13">
        <v>150707</v>
      </c>
      <c r="B745" s="9" t="s">
        <v>759</v>
      </c>
      <c r="C745" s="10" t="s">
        <v>16</v>
      </c>
      <c r="D745" s="14">
        <v>4389.57</v>
      </c>
    </row>
    <row r="746" spans="1:4" ht="22.5" x14ac:dyDescent="0.2">
      <c r="A746" s="13">
        <v>150708</v>
      </c>
      <c r="B746" s="9" t="s">
        <v>760</v>
      </c>
      <c r="C746" s="10" t="s">
        <v>16</v>
      </c>
      <c r="D746" s="14">
        <v>4745.92</v>
      </c>
    </row>
    <row r="747" spans="1:4" ht="22.5" x14ac:dyDescent="0.2">
      <c r="A747" s="13">
        <v>150709</v>
      </c>
      <c r="B747" s="9" t="s">
        <v>761</v>
      </c>
      <c r="C747" s="10" t="s">
        <v>16</v>
      </c>
      <c r="D747" s="14">
        <v>5037.4799999999996</v>
      </c>
    </row>
    <row r="748" spans="1:4" ht="22.5" x14ac:dyDescent="0.2">
      <c r="A748" s="13">
        <v>150710</v>
      </c>
      <c r="B748" s="9" t="s">
        <v>762</v>
      </c>
      <c r="C748" s="10" t="s">
        <v>16</v>
      </c>
      <c r="D748" s="14">
        <v>3740.38</v>
      </c>
    </row>
    <row r="749" spans="1:4" ht="22.5" x14ac:dyDescent="0.2">
      <c r="A749" s="13">
        <v>150711</v>
      </c>
      <c r="B749" s="9" t="s">
        <v>763</v>
      </c>
      <c r="C749" s="10" t="s">
        <v>16</v>
      </c>
      <c r="D749" s="14">
        <v>4143.91</v>
      </c>
    </row>
    <row r="750" spans="1:4" ht="22.5" x14ac:dyDescent="0.2">
      <c r="A750" s="13">
        <v>150712</v>
      </c>
      <c r="B750" s="9" t="s">
        <v>764</v>
      </c>
      <c r="C750" s="10" t="s">
        <v>16</v>
      </c>
      <c r="D750" s="14">
        <v>4485.3500000000004</v>
      </c>
    </row>
    <row r="751" spans="1:4" ht="22.5" x14ac:dyDescent="0.2">
      <c r="A751" s="13">
        <v>150713</v>
      </c>
      <c r="B751" s="9" t="s">
        <v>765</v>
      </c>
      <c r="C751" s="10" t="s">
        <v>16</v>
      </c>
      <c r="D751" s="14">
        <v>4888.88</v>
      </c>
    </row>
    <row r="752" spans="1:4" ht="22.5" x14ac:dyDescent="0.2">
      <c r="A752" s="13">
        <v>150714</v>
      </c>
      <c r="B752" s="9" t="s">
        <v>766</v>
      </c>
      <c r="C752" s="10" t="s">
        <v>16</v>
      </c>
      <c r="D752" s="14">
        <v>5230.32</v>
      </c>
    </row>
    <row r="753" spans="1:4" ht="22.5" x14ac:dyDescent="0.2">
      <c r="A753" s="13">
        <v>150715</v>
      </c>
      <c r="B753" s="9" t="s">
        <v>767</v>
      </c>
      <c r="C753" s="10" t="s">
        <v>16</v>
      </c>
      <c r="D753" s="14">
        <v>5633.85</v>
      </c>
    </row>
    <row r="754" spans="1:4" ht="22.5" x14ac:dyDescent="0.2">
      <c r="A754" s="15">
        <v>150716</v>
      </c>
      <c r="B754" s="16" t="s">
        <v>768</v>
      </c>
      <c r="C754" s="17" t="s">
        <v>16</v>
      </c>
      <c r="D754" s="18">
        <v>5975.3</v>
      </c>
    </row>
    <row r="755" spans="1:4" x14ac:dyDescent="0.2">
      <c r="A755" s="19">
        <v>150800</v>
      </c>
      <c r="B755" s="20" t="s">
        <v>769</v>
      </c>
      <c r="C755" s="21" t="s">
        <v>480</v>
      </c>
      <c r="D755" s="22">
        <v>14.55</v>
      </c>
    </row>
    <row r="756" spans="1:4" ht="33.75" x14ac:dyDescent="0.2">
      <c r="A756" s="13">
        <v>150900</v>
      </c>
      <c r="B756" s="9" t="s">
        <v>770</v>
      </c>
      <c r="C756" s="10" t="s">
        <v>16</v>
      </c>
      <c r="D756" s="14">
        <v>93.07</v>
      </c>
    </row>
    <row r="757" spans="1:4" ht="33.75" x14ac:dyDescent="0.2">
      <c r="A757" s="13">
        <v>151000</v>
      </c>
      <c r="B757" s="9" t="s">
        <v>771</v>
      </c>
      <c r="C757" s="10" t="s">
        <v>13</v>
      </c>
      <c r="D757" s="14">
        <v>33.24</v>
      </c>
    </row>
  </sheetData>
  <pageMargins left="0.74803149606299213" right="0.27559055118110237" top="1.3779527559055118" bottom="0.98425196850393704" header="0.27559055118110237" footer="0.51181102362204722"/>
  <pageSetup paperSize="9" orientation="portrait" verticalDpi="0" r:id="rId1"/>
  <headerFooter>
    <oddHeader>&amp;L&amp;G
CUSTOS UNITÁRIOS DE INFRAESTRUTURA URBANA - COM DESONERAÇÃO&amp;C
SECRETARIA DE INFRAESTRUTURA URBANA E OBRAS&amp;R
DATA-BASE: JANEIRO/ 2019</oddHeader>
    <oddFooter>&amp;LASSESSORIA DE CUSTOS&amp;RPág.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138"/>
  <sheetViews>
    <sheetView zoomScale="70" zoomScaleNormal="70" zoomScaleSheetLayoutView="100" workbookViewId="0">
      <pane ySplit="6675"/>
      <selection activeCell="J58" sqref="J58"/>
      <selection pane="bottomLeft" activeCell="E3" sqref="E3"/>
    </sheetView>
  </sheetViews>
  <sheetFormatPr defaultColWidth="9.140625" defaultRowHeight="15" x14ac:dyDescent="0.2"/>
  <cols>
    <col min="1" max="1" width="12" style="41" customWidth="1"/>
    <col min="2" max="2" width="11.85546875" style="41" customWidth="1"/>
    <col min="3" max="3" width="7.28515625" style="41" customWidth="1"/>
    <col min="4" max="4" width="131.5703125" style="41" customWidth="1"/>
    <col min="5" max="5" width="10" style="42" customWidth="1"/>
    <col min="6" max="6" width="4.42578125" style="42" bestFit="1" customWidth="1"/>
    <col min="7" max="7" width="13.42578125" style="43" customWidth="1"/>
    <col min="8" max="8" width="13.5703125" style="41" customWidth="1"/>
    <col min="9" max="9" width="11.7109375" style="41" customWidth="1"/>
    <col min="10" max="10" width="22.140625" style="42" customWidth="1"/>
    <col min="11" max="11" width="6.140625" style="41" customWidth="1"/>
    <col min="12" max="12" width="13.28515625" style="41" customWidth="1"/>
    <col min="13" max="13" width="30.5703125" style="41" customWidth="1"/>
    <col min="14" max="14" width="17.7109375" style="39" customWidth="1"/>
    <col min="15" max="15" width="10" style="40" customWidth="1"/>
    <col min="16" max="16" width="32.85546875" style="39" customWidth="1"/>
    <col min="17" max="16384" width="9.140625" style="41"/>
  </cols>
  <sheetData>
    <row r="1" spans="1:16" ht="2.25" customHeight="1" x14ac:dyDescent="0.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84"/>
      <c r="L1" s="84"/>
      <c r="M1" s="84"/>
    </row>
    <row r="2" spans="1:16" hidden="1" x14ac:dyDescent="0.2"/>
    <row r="3" spans="1:16" ht="57.75" customHeight="1" x14ac:dyDescent="0.2"/>
    <row r="4" spans="1:16" ht="7.5" hidden="1" customHeight="1" x14ac:dyDescent="0.2">
      <c r="A4" s="221" t="s">
        <v>802</v>
      </c>
      <c r="B4" s="222"/>
      <c r="C4" s="223"/>
      <c r="D4" s="224" t="s">
        <v>823</v>
      </c>
      <c r="E4" s="225"/>
      <c r="F4" s="225"/>
      <c r="G4" s="225"/>
      <c r="H4" s="225"/>
      <c r="I4" s="225"/>
      <c r="J4" s="226"/>
      <c r="K4" s="44"/>
      <c r="L4" s="44"/>
      <c r="M4" s="44"/>
      <c r="N4" s="45"/>
      <c r="O4" s="46"/>
      <c r="P4" s="45"/>
    </row>
    <row r="5" spans="1:16" hidden="1" x14ac:dyDescent="0.2">
      <c r="A5" s="221" t="s">
        <v>792</v>
      </c>
      <c r="B5" s="222"/>
      <c r="C5" s="223"/>
      <c r="D5" s="221" t="s">
        <v>822</v>
      </c>
      <c r="E5" s="222"/>
      <c r="F5" s="222"/>
      <c r="G5" s="222"/>
      <c r="H5" s="222"/>
      <c r="I5" s="222"/>
      <c r="J5" s="223"/>
      <c r="K5" s="44"/>
      <c r="L5" s="44"/>
      <c r="M5" s="44"/>
      <c r="N5" s="45"/>
      <c r="O5" s="46"/>
      <c r="P5" s="45"/>
    </row>
    <row r="6" spans="1:16" hidden="1" x14ac:dyDescent="0.2">
      <c r="A6" s="47"/>
      <c r="B6" s="48"/>
      <c r="C6" s="49"/>
      <c r="D6" s="50"/>
      <c r="E6" s="51"/>
      <c r="F6" s="52"/>
      <c r="G6" s="227"/>
      <c r="H6" s="228"/>
      <c r="I6" s="53"/>
      <c r="J6" s="52"/>
      <c r="K6" s="44"/>
      <c r="L6" s="44"/>
      <c r="M6" s="44"/>
      <c r="N6" s="45"/>
      <c r="O6" s="46"/>
      <c r="P6" s="45"/>
    </row>
    <row r="7" spans="1:16" ht="12.75" hidden="1" customHeight="1" x14ac:dyDescent="0.2">
      <c r="A7" s="54"/>
      <c r="B7" s="55"/>
      <c r="C7" s="83"/>
      <c r="D7" s="50"/>
      <c r="E7" s="51"/>
      <c r="F7" s="51"/>
      <c r="G7" s="56"/>
      <c r="H7" s="57"/>
      <c r="I7" s="58"/>
      <c r="J7" s="59"/>
      <c r="K7" s="60"/>
      <c r="L7" s="229"/>
      <c r="M7" s="230"/>
      <c r="N7" s="230"/>
      <c r="O7" s="230"/>
      <c r="P7" s="231"/>
    </row>
    <row r="8" spans="1:16" ht="15.75" x14ac:dyDescent="0.2">
      <c r="A8" s="217" t="s">
        <v>776</v>
      </c>
      <c r="B8" s="218"/>
      <c r="C8" s="219"/>
      <c r="D8" s="103" t="s">
        <v>827</v>
      </c>
      <c r="E8" s="105"/>
      <c r="F8" s="105" t="s">
        <v>789</v>
      </c>
      <c r="G8" s="217" t="s">
        <v>774</v>
      </c>
      <c r="H8" s="219"/>
      <c r="I8" s="211" t="s">
        <v>825</v>
      </c>
      <c r="J8" s="213"/>
      <c r="K8" s="60"/>
      <c r="L8" s="61"/>
      <c r="M8" s="62" t="s">
        <v>798</v>
      </c>
      <c r="N8" s="205">
        <v>875.81</v>
      </c>
      <c r="O8" s="206"/>
      <c r="P8" s="207"/>
    </row>
    <row r="9" spans="1:16" ht="25.5" customHeight="1" x14ac:dyDescent="0.2">
      <c r="A9" s="217" t="s">
        <v>792</v>
      </c>
      <c r="B9" s="218"/>
      <c r="C9" s="219"/>
      <c r="D9" s="104" t="s">
        <v>828</v>
      </c>
      <c r="E9" s="106"/>
      <c r="F9" s="106"/>
      <c r="G9" s="107" t="s">
        <v>826</v>
      </c>
      <c r="H9" s="108">
        <v>44197</v>
      </c>
      <c r="I9" s="109" t="s">
        <v>1</v>
      </c>
      <c r="J9" s="110">
        <v>0.2823</v>
      </c>
      <c r="K9" s="60"/>
      <c r="L9" s="63"/>
      <c r="M9" s="64" t="s">
        <v>799</v>
      </c>
      <c r="N9" s="205">
        <v>680.38</v>
      </c>
      <c r="O9" s="206"/>
      <c r="P9" s="207"/>
    </row>
    <row r="10" spans="1:16" ht="15.75" x14ac:dyDescent="0.2">
      <c r="A10" s="111"/>
      <c r="B10" s="111"/>
      <c r="C10" s="111"/>
      <c r="D10" s="112"/>
      <c r="E10" s="113"/>
      <c r="F10" s="113"/>
      <c r="G10" s="114"/>
      <c r="H10" s="115"/>
      <c r="I10" s="116"/>
      <c r="J10" s="117"/>
      <c r="K10" s="60"/>
      <c r="L10" s="63"/>
      <c r="M10" s="64" t="s">
        <v>800</v>
      </c>
      <c r="N10" s="205">
        <v>449.23</v>
      </c>
      <c r="O10" s="206"/>
      <c r="P10" s="207"/>
    </row>
    <row r="11" spans="1:16" ht="15.75" x14ac:dyDescent="0.2">
      <c r="A11" s="208"/>
      <c r="B11" s="209"/>
      <c r="C11" s="209"/>
      <c r="D11" s="209"/>
      <c r="E11" s="209"/>
      <c r="F11" s="210"/>
      <c r="G11" s="118"/>
      <c r="H11" s="211" t="s">
        <v>824</v>
      </c>
      <c r="I11" s="212"/>
      <c r="J11" s="213"/>
      <c r="K11" s="60"/>
      <c r="L11" s="65"/>
      <c r="M11" s="65"/>
      <c r="N11" s="66"/>
      <c r="O11" s="67"/>
      <c r="P11" s="66"/>
    </row>
    <row r="12" spans="1:16" ht="47.25" x14ac:dyDescent="0.2">
      <c r="A12" s="105" t="s">
        <v>790</v>
      </c>
      <c r="B12" s="105" t="s">
        <v>774</v>
      </c>
      <c r="C12" s="105" t="s">
        <v>3</v>
      </c>
      <c r="D12" s="105" t="s">
        <v>4</v>
      </c>
      <c r="E12" s="119" t="s">
        <v>5</v>
      </c>
      <c r="F12" s="119"/>
      <c r="G12" s="120" t="s">
        <v>6</v>
      </c>
      <c r="H12" s="105" t="s">
        <v>773</v>
      </c>
      <c r="I12" s="105" t="s">
        <v>7</v>
      </c>
      <c r="J12" s="105" t="s">
        <v>0</v>
      </c>
      <c r="K12" s="60"/>
      <c r="L12" s="214" t="s">
        <v>777</v>
      </c>
      <c r="M12" s="215"/>
      <c r="N12" s="215"/>
      <c r="O12" s="215"/>
      <c r="P12" s="216"/>
    </row>
    <row r="13" spans="1:16" s="39" customFormat="1" ht="14.25" hidden="1" customHeight="1" x14ac:dyDescent="0.2">
      <c r="A13" s="121"/>
      <c r="B13" s="122" t="s">
        <v>772</v>
      </c>
      <c r="C13" s="123" t="s">
        <v>2</v>
      </c>
      <c r="D13" s="111" t="e">
        <f>VLOOKUP($A13,#REF!,2,1)</f>
        <v>#REF!</v>
      </c>
      <c r="E13" s="113" t="e">
        <f>VLOOKUP($A13,#REF!,3,1)</f>
        <v>#REF!</v>
      </c>
      <c r="F13" s="113"/>
      <c r="G13" s="124">
        <v>0</v>
      </c>
      <c r="H13" s="125" t="e">
        <f>VLOOKUP($A13,#REF!,4,1)</f>
        <v>#REF!</v>
      </c>
      <c r="I13" s="114" t="e">
        <f t="shared" ref="I13:I16" si="0">ROUND(H13*(1+$J$9),2)</f>
        <v>#REF!</v>
      </c>
      <c r="J13" s="126" t="str">
        <f t="shared" ref="J13:J16" si="1">IF(ISERROR(I13*G13),"",I13*G13)</f>
        <v/>
      </c>
      <c r="K13" s="30"/>
      <c r="L13" s="29"/>
      <c r="M13" s="30"/>
      <c r="N13" s="30"/>
      <c r="O13" s="31"/>
      <c r="P13" s="32"/>
    </row>
    <row r="14" spans="1:16" s="39" customFormat="1" ht="14.25" hidden="1" customHeight="1" x14ac:dyDescent="0.2">
      <c r="A14" s="121"/>
      <c r="B14" s="122" t="s">
        <v>772</v>
      </c>
      <c r="C14" s="123" t="s">
        <v>2</v>
      </c>
      <c r="D14" s="111" t="e">
        <f>VLOOKUP($A14,#REF!,2,1)</f>
        <v>#REF!</v>
      </c>
      <c r="E14" s="113" t="e">
        <f>VLOOKUP($A14,#REF!,3,1)</f>
        <v>#REF!</v>
      </c>
      <c r="F14" s="113"/>
      <c r="G14" s="124">
        <v>0</v>
      </c>
      <c r="H14" s="125" t="e">
        <f>VLOOKUP($A14,#REF!,4,1)</f>
        <v>#REF!</v>
      </c>
      <c r="I14" s="114" t="e">
        <f t="shared" si="0"/>
        <v>#REF!</v>
      </c>
      <c r="J14" s="126" t="str">
        <f t="shared" si="1"/>
        <v/>
      </c>
      <c r="K14" s="30"/>
      <c r="L14" s="29"/>
      <c r="M14" s="30"/>
      <c r="N14" s="30"/>
      <c r="O14" s="31"/>
      <c r="P14" s="32"/>
    </row>
    <row r="15" spans="1:16" s="39" customFormat="1" ht="14.25" hidden="1" customHeight="1" x14ac:dyDescent="0.2">
      <c r="A15" s="121"/>
      <c r="B15" s="122" t="s">
        <v>772</v>
      </c>
      <c r="C15" s="123" t="s">
        <v>2</v>
      </c>
      <c r="D15" s="111" t="e">
        <f>VLOOKUP($A15,#REF!,2,1)</f>
        <v>#REF!</v>
      </c>
      <c r="E15" s="113" t="e">
        <f>VLOOKUP($A15,#REF!,3,1)</f>
        <v>#REF!</v>
      </c>
      <c r="F15" s="113"/>
      <c r="G15" s="124">
        <v>0</v>
      </c>
      <c r="H15" s="125" t="e">
        <f>VLOOKUP($A15,#REF!,4,1)</f>
        <v>#REF!</v>
      </c>
      <c r="I15" s="114" t="e">
        <f t="shared" si="0"/>
        <v>#REF!</v>
      </c>
      <c r="J15" s="126" t="str">
        <f t="shared" si="1"/>
        <v/>
      </c>
      <c r="K15" s="30"/>
      <c r="L15" s="29"/>
      <c r="M15" s="30"/>
      <c r="N15" s="30"/>
      <c r="O15" s="31"/>
      <c r="P15" s="32"/>
    </row>
    <row r="16" spans="1:16" s="39" customFormat="1" ht="14.25" hidden="1" customHeight="1" x14ac:dyDescent="0.2">
      <c r="A16" s="121"/>
      <c r="B16" s="122" t="s">
        <v>772</v>
      </c>
      <c r="C16" s="123" t="s">
        <v>2</v>
      </c>
      <c r="D16" s="111" t="e">
        <f>VLOOKUP($A16,#REF!,2,1)</f>
        <v>#REF!</v>
      </c>
      <c r="E16" s="113" t="e">
        <f>VLOOKUP($A16,#REF!,3,1)</f>
        <v>#REF!</v>
      </c>
      <c r="F16" s="113"/>
      <c r="G16" s="124">
        <v>0</v>
      </c>
      <c r="H16" s="125" t="e">
        <f>VLOOKUP($A16,#REF!,4,1)</f>
        <v>#REF!</v>
      </c>
      <c r="I16" s="114" t="e">
        <f t="shared" si="0"/>
        <v>#REF!</v>
      </c>
      <c r="J16" s="126" t="str">
        <f t="shared" si="1"/>
        <v/>
      </c>
      <c r="K16" s="69"/>
      <c r="L16" s="29"/>
      <c r="M16" s="30"/>
      <c r="N16" s="30"/>
      <c r="O16" s="31"/>
      <c r="P16" s="32"/>
    </row>
    <row r="17" spans="1:16" s="39" customFormat="1" ht="15.75" hidden="1" x14ac:dyDescent="0.2">
      <c r="A17" s="127"/>
      <c r="B17" s="128"/>
      <c r="C17" s="129"/>
      <c r="D17" s="130"/>
      <c r="E17" s="131"/>
      <c r="F17" s="131"/>
      <c r="G17" s="124"/>
      <c r="H17" s="124"/>
      <c r="I17" s="124"/>
      <c r="J17" s="132"/>
      <c r="K17" s="69"/>
      <c r="L17" s="33"/>
      <c r="M17" s="33"/>
      <c r="N17" s="33"/>
      <c r="O17" s="34"/>
      <c r="P17" s="35"/>
    </row>
    <row r="18" spans="1:16" s="39" customFormat="1" ht="15.75" x14ac:dyDescent="0.2">
      <c r="A18" s="133"/>
      <c r="B18" s="134"/>
      <c r="C18" s="135">
        <v>1</v>
      </c>
      <c r="D18" s="102" t="s">
        <v>795</v>
      </c>
      <c r="E18" s="105"/>
      <c r="F18" s="105"/>
      <c r="G18" s="136"/>
      <c r="H18" s="136"/>
      <c r="I18" s="136"/>
      <c r="J18" s="137">
        <f>SUM(J19:J22)</f>
        <v>4522.1240000000007</v>
      </c>
      <c r="K18" s="69"/>
      <c r="L18" s="33"/>
      <c r="M18" s="33"/>
      <c r="N18" s="33"/>
      <c r="O18" s="34"/>
      <c r="P18" s="35"/>
    </row>
    <row r="19" spans="1:16" s="39" customFormat="1" ht="15.75" x14ac:dyDescent="0.2">
      <c r="A19" s="138">
        <v>101603</v>
      </c>
      <c r="B19" s="138" t="s">
        <v>772</v>
      </c>
      <c r="C19" s="139" t="s">
        <v>2</v>
      </c>
      <c r="D19" s="140" t="str">
        <f>VLOOKUP($A19,'Custos Unit INFRA COM JAN 21 AT'!$A$2:$D$757,2,1)</f>
        <v>PLACA DE OBRA EM CHAPA DE AÇO GALVANIZADO</v>
      </c>
      <c r="E19" s="141" t="str">
        <f>VLOOKUP($A19,'Custos Unit INFRA COM JAN 21 AT'!$A$2:$D$757,3,1)</f>
        <v>M2</v>
      </c>
      <c r="F19" s="113"/>
      <c r="G19" s="167">
        <f>L19</f>
        <v>7.5</v>
      </c>
      <c r="H19" s="142">
        <f>VLOOKUP($A19,'Custos Unit INFRA COM JAN 21 AT'!$A$2:$D$757,4,1)</f>
        <v>262.87</v>
      </c>
      <c r="I19" s="126">
        <f t="shared" ref="I19:I30" si="2">ROUND(H19*(1+$J$9),2)</f>
        <v>337.08</v>
      </c>
      <c r="J19" s="143">
        <f t="shared" ref="J19:J30" si="3">IF(ISERROR(I19*G19),"",I19*G19)</f>
        <v>2528.1</v>
      </c>
      <c r="K19" s="69"/>
      <c r="L19" s="100">
        <f>2.5*3</f>
        <v>7.5</v>
      </c>
      <c r="M19" s="36"/>
      <c r="N19" s="36"/>
      <c r="O19" s="37"/>
      <c r="P19" s="38"/>
    </row>
    <row r="20" spans="1:16" s="39" customFormat="1" ht="15.75" x14ac:dyDescent="0.2">
      <c r="A20" s="138">
        <v>30200</v>
      </c>
      <c r="B20" s="138" t="s">
        <v>772</v>
      </c>
      <c r="C20" s="139" t="s">
        <v>803</v>
      </c>
      <c r="D20" s="140" t="str">
        <f>VLOOKUP($A20,'Custos Unit INFRA COM JAN 21 AT'!$A$2:$D$757,2,1)</f>
        <v>PROJETO EM PLANTA PARA PAVIMENTAÇÃO DE VIA PÚBLICA COM UMA PISTA</v>
      </c>
      <c r="E20" s="141" t="str">
        <f>VLOOKUP($A20,'Custos Unit INFRA COM JAN 21 AT'!$A$2:$D$757,3,1)</f>
        <v>M</v>
      </c>
      <c r="F20" s="113"/>
      <c r="G20" s="167">
        <f t="shared" ref="G20" si="4">L20</f>
        <v>199.15</v>
      </c>
      <c r="H20" s="142">
        <f>VLOOKUP($A20,'Custos Unit INFRA COM JAN 21 AT'!$A$2:$D$757,4,1)</f>
        <v>1.37</v>
      </c>
      <c r="I20" s="126">
        <f t="shared" si="2"/>
        <v>1.76</v>
      </c>
      <c r="J20" s="143">
        <f t="shared" si="3"/>
        <v>350.50400000000002</v>
      </c>
      <c r="K20" s="69"/>
      <c r="L20" s="100">
        <v>199.15</v>
      </c>
      <c r="M20" s="36"/>
      <c r="N20" s="36"/>
      <c r="O20" s="37"/>
      <c r="P20" s="38"/>
    </row>
    <row r="21" spans="1:16" s="39" customFormat="1" ht="15.75" x14ac:dyDescent="0.2">
      <c r="A21" s="138">
        <v>34000</v>
      </c>
      <c r="B21" s="138" t="s">
        <v>772</v>
      </c>
      <c r="C21" s="139" t="s">
        <v>804</v>
      </c>
      <c r="D21" s="140" t="str">
        <f>VLOOKUP($A21,'Custos Unit INFRA COM JAN 21 AT'!$A$2:$D$757,2,1)</f>
        <v>TOPÓGRAFO</v>
      </c>
      <c r="E21" s="141" t="str">
        <f>VLOOKUP($A21,'Custos Unit INFRA COM JAN 21 AT'!$A$2:$D$757,3,1)</f>
        <v>H</v>
      </c>
      <c r="F21" s="113"/>
      <c r="G21" s="167">
        <v>16</v>
      </c>
      <c r="H21" s="142">
        <f>VLOOKUP($A21,'Custos Unit INFRA COM JAN 21 AT'!$A$2:$D$757,4,1)</f>
        <v>60.58</v>
      </c>
      <c r="I21" s="126">
        <f t="shared" si="2"/>
        <v>77.680000000000007</v>
      </c>
      <c r="J21" s="143">
        <f t="shared" si="3"/>
        <v>1242.8800000000001</v>
      </c>
      <c r="K21" s="69"/>
      <c r="L21" s="100">
        <v>12</v>
      </c>
      <c r="M21" s="33"/>
      <c r="N21" s="33"/>
      <c r="O21" s="34"/>
      <c r="P21" s="35"/>
    </row>
    <row r="22" spans="1:16" s="39" customFormat="1" ht="15.75" x14ac:dyDescent="0.2">
      <c r="A22" s="138">
        <v>34100</v>
      </c>
      <c r="B22" s="138" t="s">
        <v>772</v>
      </c>
      <c r="C22" s="139" t="s">
        <v>805</v>
      </c>
      <c r="D22" s="140" t="str">
        <f>VLOOKUP($A22,'Custos Unit INFRA COM JAN 21 AT'!$A$2:$D$757,2,1)</f>
        <v>AJUDANTE GERAL</v>
      </c>
      <c r="E22" s="141" t="str">
        <f>VLOOKUP($A22,'Custos Unit INFRA COM JAN 21 AT'!$A$2:$D$757,3,1)</f>
        <v>H</v>
      </c>
      <c r="F22" s="113"/>
      <c r="G22" s="167">
        <v>16</v>
      </c>
      <c r="H22" s="142">
        <f>VLOOKUP($A22,'Custos Unit INFRA COM JAN 21 AT'!$A$2:$D$757,4,1)</f>
        <v>19.53</v>
      </c>
      <c r="I22" s="126">
        <f t="shared" si="2"/>
        <v>25.04</v>
      </c>
      <c r="J22" s="143">
        <f t="shared" si="3"/>
        <v>400.64</v>
      </c>
      <c r="K22" s="69"/>
      <c r="L22" s="100">
        <v>12</v>
      </c>
      <c r="M22" s="33"/>
      <c r="N22" s="33"/>
      <c r="O22" s="34"/>
      <c r="P22" s="35"/>
    </row>
    <row r="23" spans="1:16" s="39" customFormat="1" hidden="1" x14ac:dyDescent="0.2">
      <c r="A23" s="138"/>
      <c r="B23" s="122"/>
      <c r="C23" s="139" t="s">
        <v>806</v>
      </c>
      <c r="D23" s="140"/>
      <c r="E23" s="141"/>
      <c r="F23" s="113"/>
      <c r="G23" s="164"/>
      <c r="H23" s="144"/>
      <c r="I23" s="126"/>
      <c r="J23" s="143"/>
      <c r="K23" s="69"/>
      <c r="L23" s="82"/>
      <c r="M23" s="33"/>
      <c r="N23" s="33"/>
      <c r="O23" s="34"/>
      <c r="P23" s="35"/>
    </row>
    <row r="24" spans="1:16" s="39" customFormat="1" x14ac:dyDescent="0.2">
      <c r="A24" s="138"/>
      <c r="B24" s="122"/>
      <c r="C24" s="139"/>
      <c r="D24" s="140"/>
      <c r="E24" s="141"/>
      <c r="F24" s="113"/>
      <c r="G24" s="164"/>
      <c r="H24" s="144"/>
      <c r="I24" s="126"/>
      <c r="J24" s="143"/>
      <c r="K24" s="69"/>
      <c r="L24" s="82"/>
      <c r="M24" s="33"/>
      <c r="N24" s="33"/>
      <c r="O24" s="34"/>
      <c r="P24" s="35"/>
    </row>
    <row r="25" spans="1:16" s="39" customFormat="1" ht="15.75" x14ac:dyDescent="0.2">
      <c r="A25" s="133"/>
      <c r="B25" s="134"/>
      <c r="C25" s="135">
        <v>2</v>
      </c>
      <c r="D25" s="102" t="s">
        <v>208</v>
      </c>
      <c r="E25" s="145"/>
      <c r="F25" s="105"/>
      <c r="G25" s="165"/>
      <c r="H25" s="146"/>
      <c r="I25" s="120"/>
      <c r="J25" s="137">
        <f>SUM(J26:J30)</f>
        <v>107732.182845</v>
      </c>
      <c r="K25" s="69"/>
      <c r="L25" s="82"/>
      <c r="M25" s="33"/>
      <c r="N25" s="33"/>
      <c r="O25" s="34"/>
      <c r="P25" s="35"/>
    </row>
    <row r="26" spans="1:16" s="39" customFormat="1" ht="15.75" x14ac:dyDescent="0.2">
      <c r="A26" s="138">
        <v>51100</v>
      </c>
      <c r="B26" s="138" t="s">
        <v>772</v>
      </c>
      <c r="C26" s="139" t="s">
        <v>807</v>
      </c>
      <c r="D26" s="140" t="str">
        <f>VLOOKUP($A26,'Custos Unit INFRA COM JAN 21 AT'!$A$2:$D$757,2,1)</f>
        <v>ABERTURA DE CAIXA ATÉ 25CM, INCLUI ESCAVAÇÃO, COMPACTAÇÃO, TRANSPORTE E PREPARO DO SUB-LEITO</v>
      </c>
      <c r="E26" s="141" t="str">
        <f>VLOOKUP($A26,'Custos Unit INFRA COM JAN 21 AT'!$A$2:$D$757,3,1)</f>
        <v>M2</v>
      </c>
      <c r="F26" s="113"/>
      <c r="G26" s="167">
        <f t="shared" ref="G26:G30" si="5">L26</f>
        <v>875.81</v>
      </c>
      <c r="H26" s="142">
        <f>VLOOKUP($A26,'Custos Unit INFRA COM JAN 21 AT'!$A$2:$D$757,4,1)</f>
        <v>13.69</v>
      </c>
      <c r="I26" s="126">
        <f t="shared" si="2"/>
        <v>17.55</v>
      </c>
      <c r="J26" s="143">
        <f t="shared" si="3"/>
        <v>15370.4655</v>
      </c>
      <c r="K26" s="69"/>
      <c r="L26" s="101">
        <f>$N$8</f>
        <v>875.81</v>
      </c>
      <c r="M26" s="36"/>
      <c r="N26" s="36"/>
      <c r="O26" s="37"/>
      <c r="P26" s="38"/>
    </row>
    <row r="27" spans="1:16" s="39" customFormat="1" ht="15.75" x14ac:dyDescent="0.2">
      <c r="A27" s="138">
        <v>54800</v>
      </c>
      <c r="B27" s="138" t="s">
        <v>772</v>
      </c>
      <c r="C27" s="139" t="s">
        <v>808</v>
      </c>
      <c r="D27" s="140" t="str">
        <f>VLOOKUP($A27,'Custos Unit INFRA COM JAN 21 AT'!$A$2:$D$757,2,1)</f>
        <v>BASE DE BRITA GRADUADA</v>
      </c>
      <c r="E27" s="141" t="str">
        <f>VLOOKUP($A27,'Custos Unit INFRA COM JAN 21 AT'!$A$2:$D$757,3,1)</f>
        <v>M3</v>
      </c>
      <c r="F27" s="113">
        <v>20</v>
      </c>
      <c r="G27" s="167">
        <f t="shared" si="5"/>
        <v>218.95249999999999</v>
      </c>
      <c r="H27" s="142">
        <f>VLOOKUP($A27,'Custos Unit INFRA COM JAN 21 AT'!$A$2:$D$757,4,1)</f>
        <v>129.79</v>
      </c>
      <c r="I27" s="126">
        <f t="shared" si="2"/>
        <v>166.43</v>
      </c>
      <c r="J27" s="143">
        <f t="shared" si="3"/>
        <v>36440.264575000001</v>
      </c>
      <c r="K27" s="69"/>
      <c r="L27" s="101">
        <f>$N$8*0.25</f>
        <v>218.95249999999999</v>
      </c>
      <c r="M27" s="36"/>
      <c r="N27" s="36"/>
      <c r="O27" s="37"/>
      <c r="P27" s="38"/>
    </row>
    <row r="28" spans="1:16" s="39" customFormat="1" ht="15.75" x14ac:dyDescent="0.2">
      <c r="A28" s="138">
        <v>52600</v>
      </c>
      <c r="B28" s="138" t="s">
        <v>772</v>
      </c>
      <c r="C28" s="139" t="s">
        <v>809</v>
      </c>
      <c r="D28" s="140" t="str">
        <f>VLOOKUP($A28,'Custos Unit INFRA COM JAN 21 AT'!$A$2:$D$757,2,1)</f>
        <v>IMPRIMAÇÃO BETUMINOSA LIGANTE</v>
      </c>
      <c r="E28" s="141" t="str">
        <f>VLOOKUP($A28,'Custos Unit INFRA COM JAN 21 AT'!$A$2:$D$757,3,1)</f>
        <v>M2</v>
      </c>
      <c r="F28" s="113"/>
      <c r="G28" s="167">
        <f t="shared" si="5"/>
        <v>680.38</v>
      </c>
      <c r="H28" s="142">
        <f>VLOOKUP($A28,'Custos Unit INFRA COM JAN 21 AT'!$A$2:$D$757,4,1)</f>
        <v>4.6900000000000004</v>
      </c>
      <c r="I28" s="126">
        <f t="shared" si="2"/>
        <v>6.01</v>
      </c>
      <c r="J28" s="143">
        <f t="shared" si="3"/>
        <v>4089.0837999999999</v>
      </c>
      <c r="K28" s="69"/>
      <c r="L28" s="100">
        <f>$N$9</f>
        <v>680.38</v>
      </c>
      <c r="M28" s="36"/>
      <c r="N28" s="36"/>
      <c r="O28" s="37"/>
      <c r="P28" s="38"/>
    </row>
    <row r="29" spans="1:16" s="39" customFormat="1" ht="15.75" x14ac:dyDescent="0.2">
      <c r="A29" s="138">
        <v>52700</v>
      </c>
      <c r="B29" s="138" t="s">
        <v>772</v>
      </c>
      <c r="C29" s="139" t="s">
        <v>810</v>
      </c>
      <c r="D29" s="140" t="str">
        <f>VLOOKUP($A29,'Custos Unit INFRA COM JAN 21 AT'!$A$2:$D$757,2,1)</f>
        <v>IMPRIMAÇÃO BETUMINOSA IMPERMEABILIZANTE</v>
      </c>
      <c r="E29" s="141" t="str">
        <f>VLOOKUP($A29,'Custos Unit INFRA COM JAN 21 AT'!$A$2:$D$757,3,1)</f>
        <v>M2</v>
      </c>
      <c r="F29" s="113"/>
      <c r="G29" s="167">
        <f t="shared" si="5"/>
        <v>680.38</v>
      </c>
      <c r="H29" s="142">
        <f>VLOOKUP($A29,'Custos Unit INFRA COM JAN 21 AT'!$A$2:$D$757,4,1)</f>
        <v>10.25</v>
      </c>
      <c r="I29" s="126">
        <f t="shared" si="2"/>
        <v>13.14</v>
      </c>
      <c r="J29" s="143">
        <f t="shared" si="3"/>
        <v>8940.1931999999997</v>
      </c>
      <c r="K29" s="69"/>
      <c r="L29" s="100">
        <f>$N$9</f>
        <v>680.38</v>
      </c>
      <c r="M29" s="36"/>
      <c r="N29" s="36"/>
      <c r="O29" s="37"/>
      <c r="P29" s="38"/>
    </row>
    <row r="30" spans="1:16" s="39" customFormat="1" ht="15.75" x14ac:dyDescent="0.2">
      <c r="A30" s="138">
        <v>52800</v>
      </c>
      <c r="B30" s="138" t="s">
        <v>772</v>
      </c>
      <c r="C30" s="139" t="s">
        <v>811</v>
      </c>
      <c r="D30" s="140" t="str">
        <f>VLOOKUP($A30,'Custos Unit INFRA COM JAN 21 AT'!$A$2:$D$757,2,1)</f>
        <v>REVESTIMENTO DE CONCRETO ASFÁLTICO (SEM TRANSPORTE)</v>
      </c>
      <c r="E30" s="141" t="str">
        <f>VLOOKUP($A30,'Custos Unit INFRA COM JAN 21 AT'!$A$2:$D$757,3,1)</f>
        <v>M3</v>
      </c>
      <c r="F30" s="169">
        <v>3.5</v>
      </c>
      <c r="G30" s="167">
        <f t="shared" si="5"/>
        <v>34.018999999999998</v>
      </c>
      <c r="H30" s="142">
        <f>VLOOKUP($A30,'Custos Unit INFRA COM JAN 21 AT'!$A$2:$D$757,4,1)</f>
        <v>983.26</v>
      </c>
      <c r="I30" s="126">
        <f t="shared" si="2"/>
        <v>1260.83</v>
      </c>
      <c r="J30" s="143">
        <f t="shared" si="3"/>
        <v>42892.175769999994</v>
      </c>
      <c r="K30" s="69"/>
      <c r="L30" s="100">
        <f>$N$9*0.05</f>
        <v>34.018999999999998</v>
      </c>
      <c r="M30" s="36"/>
      <c r="N30" s="36"/>
      <c r="O30" s="37"/>
      <c r="P30" s="38"/>
    </row>
    <row r="31" spans="1:16" s="39" customFormat="1" ht="14.25" hidden="1" customHeight="1" x14ac:dyDescent="0.2">
      <c r="A31" s="127"/>
      <c r="B31" s="128"/>
      <c r="C31" s="129"/>
      <c r="D31" s="130"/>
      <c r="E31" s="131"/>
      <c r="F31" s="131"/>
      <c r="G31" s="164"/>
      <c r="H31" s="124"/>
      <c r="I31" s="124"/>
      <c r="J31" s="147"/>
      <c r="K31" s="69"/>
      <c r="L31" s="82"/>
      <c r="M31" s="33"/>
      <c r="N31" s="33"/>
      <c r="O31" s="34"/>
      <c r="P31" s="35"/>
    </row>
    <row r="32" spans="1:16" s="39" customFormat="1" ht="14.25" customHeight="1" x14ac:dyDescent="0.2">
      <c r="A32" s="127"/>
      <c r="B32" s="128"/>
      <c r="C32" s="129"/>
      <c r="D32" s="130"/>
      <c r="E32" s="131"/>
      <c r="F32" s="131"/>
      <c r="G32" s="164"/>
      <c r="H32" s="124"/>
      <c r="I32" s="124"/>
      <c r="J32" s="147"/>
      <c r="K32" s="69"/>
      <c r="L32" s="82"/>
      <c r="M32" s="98"/>
      <c r="N32" s="33"/>
      <c r="O32" s="34"/>
      <c r="P32" s="35"/>
    </row>
    <row r="33" spans="1:16" s="39" customFormat="1" ht="12.75" customHeight="1" x14ac:dyDescent="0.2">
      <c r="A33" s="133"/>
      <c r="B33" s="134"/>
      <c r="C33" s="135">
        <v>3</v>
      </c>
      <c r="D33" s="102" t="s">
        <v>796</v>
      </c>
      <c r="E33" s="105"/>
      <c r="F33" s="105"/>
      <c r="G33" s="165"/>
      <c r="H33" s="136"/>
      <c r="I33" s="136"/>
      <c r="J33" s="137">
        <f>SUM(J34:J43)</f>
        <v>70682.942932000005</v>
      </c>
      <c r="K33" s="69"/>
      <c r="L33" s="94"/>
      <c r="M33" s="71"/>
      <c r="N33" s="68"/>
      <c r="O33" s="86"/>
      <c r="P33" s="87"/>
    </row>
    <row r="34" spans="1:16" s="39" customFormat="1" ht="12.75" customHeight="1" x14ac:dyDescent="0.2">
      <c r="A34" s="138">
        <v>41100</v>
      </c>
      <c r="B34" s="138" t="s">
        <v>794</v>
      </c>
      <c r="C34" s="139" t="s">
        <v>812</v>
      </c>
      <c r="D34" s="140" t="str">
        <f>VLOOKUP($A34,'Custos Unit INFRA COM JAN 21 AT'!$A$2:$D$757,2,1)</f>
        <v>ESCAVAÇÃO MECÂNICA, CARGA E REMOÇÃO DE TERRA ATÉ A DISTÂNCIA MÉDIA DE 1,0KM</v>
      </c>
      <c r="E34" s="141" t="str">
        <f>VLOOKUP($A34,'Custos Unit INFRA COM JAN 21 AT'!$A$2:$D$757,3,1)</f>
        <v>M3</v>
      </c>
      <c r="F34" s="113"/>
      <c r="G34" s="167">
        <f t="shared" ref="G34" si="6">L34</f>
        <v>570.45000000000005</v>
      </c>
      <c r="H34" s="142">
        <f>VLOOKUP($A34,'Custos Unit INFRA COM JAN 21 AT'!$A$2:$D$757,4,1)</f>
        <v>19.62</v>
      </c>
      <c r="I34" s="126">
        <f>ROUND(H34*(1+$J$9),2)</f>
        <v>25.16</v>
      </c>
      <c r="J34" s="143">
        <f>IF(ISERROR(I34*G34),"",I34*G34)</f>
        <v>14352.522000000001</v>
      </c>
      <c r="K34" s="69"/>
      <c r="L34" s="94">
        <f>190.15*2*1.5</f>
        <v>570.45000000000005</v>
      </c>
      <c r="M34" s="71"/>
      <c r="N34" s="68"/>
      <c r="O34" s="92"/>
      <c r="P34" s="93"/>
    </row>
    <row r="35" spans="1:16" s="39" customFormat="1" ht="12.75" customHeight="1" x14ac:dyDescent="0.2">
      <c r="A35" s="138">
        <v>51402</v>
      </c>
      <c r="B35" s="138" t="s">
        <v>794</v>
      </c>
      <c r="C35" s="139" t="s">
        <v>813</v>
      </c>
      <c r="D35" s="140" t="str">
        <f>VLOOKUP($A35,'Custos Unit INFRA COM JAN 21 AT'!$A$2:$D$757,2,1)</f>
        <v>FORNECIMENTO E ASSENTAMENTO DE GUIAS TIPO PMSP 100, INCLUSIVE ENCOSTAMENTO DE TERRA - FCK=25,0MPA</v>
      </c>
      <c r="E35" s="141" t="str">
        <f>VLOOKUP($A35,'Custos Unit INFRA COM JAN 21 AT'!$A$2:$D$757,3,1)</f>
        <v>M</v>
      </c>
      <c r="F35" s="113"/>
      <c r="G35" s="167">
        <f>L35</f>
        <v>449.23</v>
      </c>
      <c r="H35" s="142">
        <f>VLOOKUP($A35,'Custos Unit INFRA COM JAN 21 AT'!$A$2:$D$757,4,1)</f>
        <v>39.35</v>
      </c>
      <c r="I35" s="126">
        <f>ROUND(H35*(1+$J$9),2)</f>
        <v>50.46</v>
      </c>
      <c r="J35" s="143">
        <f>IF(ISERROR(I35*G35),"",I35*G35)</f>
        <v>22668.145800000002</v>
      </c>
      <c r="K35" s="69"/>
      <c r="L35" s="99">
        <f>$N$10</f>
        <v>449.23</v>
      </c>
      <c r="M35" s="73"/>
      <c r="N35" s="72"/>
      <c r="O35" s="74"/>
      <c r="P35" s="75"/>
    </row>
    <row r="36" spans="1:16" s="39" customFormat="1" ht="12.75" customHeight="1" x14ac:dyDescent="0.2">
      <c r="A36" s="138">
        <v>51901</v>
      </c>
      <c r="B36" s="138" t="s">
        <v>794</v>
      </c>
      <c r="C36" s="139" t="s">
        <v>814</v>
      </c>
      <c r="D36" s="140" t="str">
        <f>VLOOKUP($A36,'Custos Unit INFRA COM JAN 21 AT'!$A$2:$D$757,2,1)</f>
        <v>CONSTRUÇÃO DE SARJETA OU SARJETÃO DE CONCRETO - FCK=25,0MPA</v>
      </c>
      <c r="E36" s="141" t="str">
        <f>VLOOKUP($A36,'Custos Unit INFRA COM JAN 21 AT'!$A$2:$D$757,3,1)</f>
        <v>M3</v>
      </c>
      <c r="F36" s="113"/>
      <c r="G36" s="167">
        <f t="shared" ref="G36:G37" si="7">L36</f>
        <v>20.215350000000001</v>
      </c>
      <c r="H36" s="142">
        <f>VLOOKUP($A36,'Custos Unit INFRA COM JAN 21 AT'!$A$2:$D$757,4,1)</f>
        <v>437.47</v>
      </c>
      <c r="I36" s="126">
        <f t="shared" ref="I36:I37" si="8">ROUND(H36*(1+$J$9),2)</f>
        <v>560.97</v>
      </c>
      <c r="J36" s="143">
        <f t="shared" ref="J36:J37" si="9">IF(ISERROR(I36*G36),"",I36*G36)</f>
        <v>11340.204889500001</v>
      </c>
      <c r="K36" s="69"/>
      <c r="L36" s="99">
        <f>$N$10*0.3*0.15</f>
        <v>20.215350000000001</v>
      </c>
      <c r="M36" s="73"/>
      <c r="N36" s="72"/>
      <c r="O36" s="74"/>
      <c r="P36" s="75"/>
    </row>
    <row r="37" spans="1:16" s="39" customFormat="1" ht="12.75" customHeight="1" x14ac:dyDescent="0.2">
      <c r="A37" s="138">
        <v>51300</v>
      </c>
      <c r="B37" s="138" t="s">
        <v>794</v>
      </c>
      <c r="C37" s="139" t="s">
        <v>815</v>
      </c>
      <c r="D37" s="140" t="str">
        <f>VLOOKUP($A37,'Custos Unit INFRA COM JAN 21 AT'!$A$2:$D$757,2,1)</f>
        <v>BASE DE CONCRETO FCK=15,00MPA PARA GUIAS, SARJETAS OU SARJETÕES</v>
      </c>
      <c r="E37" s="141" t="str">
        <f>VLOOKUP($A37,'Custos Unit INFRA COM JAN 21 AT'!$A$2:$D$757,3,1)</f>
        <v>M3</v>
      </c>
      <c r="F37" s="113"/>
      <c r="G37" s="167">
        <f t="shared" si="7"/>
        <v>6.7384500000000003</v>
      </c>
      <c r="H37" s="142">
        <f>VLOOKUP($A37,'Custos Unit INFRA COM JAN 21 AT'!$A$2:$D$757,4,1)</f>
        <v>363.14</v>
      </c>
      <c r="I37" s="126">
        <f t="shared" si="8"/>
        <v>465.65</v>
      </c>
      <c r="J37" s="143">
        <f t="shared" si="9"/>
        <v>3137.7592424999998</v>
      </c>
      <c r="K37" s="69"/>
      <c r="L37" s="99">
        <f>$N$10*0.3*0.05</f>
        <v>6.7384500000000003</v>
      </c>
      <c r="M37" s="73"/>
      <c r="N37" s="72"/>
      <c r="O37" s="74"/>
      <c r="P37" s="75"/>
    </row>
    <row r="38" spans="1:16" s="39" customFormat="1" ht="11.25" hidden="1" customHeight="1" x14ac:dyDescent="0.2">
      <c r="A38" s="127"/>
      <c r="B38" s="127"/>
      <c r="C38" s="139" t="s">
        <v>816</v>
      </c>
      <c r="D38" s="130"/>
      <c r="E38" s="131"/>
      <c r="F38" s="131"/>
      <c r="G38" s="164"/>
      <c r="H38" s="124"/>
      <c r="I38" s="124"/>
      <c r="J38" s="147"/>
      <c r="K38" s="69"/>
      <c r="L38" s="80"/>
      <c r="M38" s="71"/>
      <c r="N38" s="68"/>
      <c r="O38" s="86"/>
      <c r="P38" s="87"/>
    </row>
    <row r="39" spans="1:16" s="39" customFormat="1" ht="12.75" hidden="1" customHeight="1" x14ac:dyDescent="0.2">
      <c r="A39" s="148"/>
      <c r="B39" s="148"/>
      <c r="C39" s="139" t="s">
        <v>817</v>
      </c>
      <c r="D39" s="149"/>
      <c r="E39" s="150"/>
      <c r="F39" s="150"/>
      <c r="G39" s="166"/>
      <c r="H39" s="152"/>
      <c r="I39" s="152"/>
      <c r="J39" s="153"/>
      <c r="K39" s="69"/>
      <c r="L39" s="80"/>
      <c r="M39" s="71"/>
      <c r="N39" s="68"/>
      <c r="O39" s="86"/>
      <c r="P39" s="87"/>
    </row>
    <row r="40" spans="1:16" s="39" customFormat="1" ht="12.75" hidden="1" customHeight="1" x14ac:dyDescent="0.2">
      <c r="A40" s="127"/>
      <c r="B40" s="127"/>
      <c r="C40" s="139" t="s">
        <v>818</v>
      </c>
      <c r="D40" s="154"/>
      <c r="E40" s="131"/>
      <c r="F40" s="131"/>
      <c r="G40" s="164"/>
      <c r="H40" s="124"/>
      <c r="I40" s="124"/>
      <c r="J40" s="147"/>
      <c r="K40" s="69"/>
      <c r="L40" s="80"/>
      <c r="M40" s="71"/>
      <c r="N40" s="68"/>
      <c r="O40" s="86"/>
      <c r="P40" s="87"/>
    </row>
    <row r="41" spans="1:16" s="39" customFormat="1" ht="12.75" hidden="1" customHeight="1" x14ac:dyDescent="0.2">
      <c r="A41" s="127"/>
      <c r="B41" s="127"/>
      <c r="C41" s="139" t="s">
        <v>819</v>
      </c>
      <c r="D41" s="154"/>
      <c r="E41" s="131"/>
      <c r="F41" s="131"/>
      <c r="G41" s="164"/>
      <c r="H41" s="124"/>
      <c r="I41" s="124"/>
      <c r="J41" s="147"/>
      <c r="K41" s="69"/>
      <c r="L41" s="80"/>
      <c r="M41" s="86"/>
      <c r="N41" s="68"/>
      <c r="O41" s="86"/>
      <c r="P41" s="87"/>
    </row>
    <row r="42" spans="1:16" s="39" customFormat="1" ht="12.75" customHeight="1" x14ac:dyDescent="0.2">
      <c r="A42" s="138">
        <v>62204</v>
      </c>
      <c r="B42" s="138" t="s">
        <v>794</v>
      </c>
      <c r="C42" s="139" t="s">
        <v>816</v>
      </c>
      <c r="D42" s="140" t="str">
        <f>VLOOKUP($A42,'Custos Unit INFRA COM JAN 21 AT'!$A$2:$D$757,2,1)</f>
        <v>BOCA DE LOBO DUPLA</v>
      </c>
      <c r="E42" s="141" t="str">
        <f>VLOOKUP($A42,'Custos Unit INFRA COM JAN 21 AT'!$A$2:$D$757,3,1)</f>
        <v>UN</v>
      </c>
      <c r="F42" s="113"/>
      <c r="G42" s="167">
        <f t="shared" ref="G42" si="10">L42</f>
        <v>1</v>
      </c>
      <c r="H42" s="142">
        <f>VLOOKUP($A42,'Custos Unit INFRA COM JAN 21 AT'!$A$2:$D$757,4,1)</f>
        <v>2976.68</v>
      </c>
      <c r="I42" s="126">
        <f t="shared" ref="I42" si="11">ROUND(H42*(1+$J$9),2)</f>
        <v>3817</v>
      </c>
      <c r="J42" s="143">
        <f t="shared" ref="J42" si="12">IF(ISERROR(I42*G42),"",I42*G42)</f>
        <v>3817</v>
      </c>
      <c r="K42" s="69"/>
      <c r="L42" s="80">
        <v>1</v>
      </c>
      <c r="M42" s="95"/>
      <c r="N42" s="68"/>
      <c r="O42" s="95"/>
      <c r="P42" s="96"/>
    </row>
    <row r="43" spans="1:16" s="39" customFormat="1" ht="12.75" customHeight="1" x14ac:dyDescent="0.2">
      <c r="A43" s="138">
        <v>72000</v>
      </c>
      <c r="B43" s="138" t="s">
        <v>794</v>
      </c>
      <c r="C43" s="139" t="s">
        <v>816</v>
      </c>
      <c r="D43" s="140" t="str">
        <f>VLOOKUP($A43,'Custos Unit INFRA COM JAN 21 AT'!$A$2:$D$757,2,1)</f>
        <v>MURO DE ARRIMO DE RACHÃO COM ARGAMASSA DE CIMENTO E AREIA 1:3</v>
      </c>
      <c r="E43" s="141" t="str">
        <f>VLOOKUP($A43,'Custos Unit INFRA COM JAN 21 AT'!$A$2:$D$757,3,1)</f>
        <v>M3</v>
      </c>
      <c r="F43" s="113"/>
      <c r="G43" s="167">
        <f>L43</f>
        <v>21.3</v>
      </c>
      <c r="H43" s="142">
        <f>VLOOKUP($A43,'Custos Unit INFRA COM JAN 21 AT'!$A$2:$D$757,4,1)</f>
        <v>562.64</v>
      </c>
      <c r="I43" s="126">
        <f t="shared" ref="I43" si="13">ROUND(H43*(1+$J$9),2)</f>
        <v>721.47</v>
      </c>
      <c r="J43" s="143">
        <f t="shared" ref="J43" si="14">IF(ISERROR(I43*G43),"",I43*G43)</f>
        <v>15367.311000000002</v>
      </c>
      <c r="K43" s="69"/>
      <c r="L43" s="80">
        <v>21.3</v>
      </c>
      <c r="M43" s="95">
        <f>(2.2*2.2*2.2)*2</f>
        <v>21.296000000000006</v>
      </c>
      <c r="N43" s="68"/>
      <c r="O43" s="95"/>
      <c r="P43" s="96"/>
    </row>
    <row r="44" spans="1:16" s="39" customFormat="1" ht="12.75" customHeight="1" x14ac:dyDescent="0.2">
      <c r="A44" s="138"/>
      <c r="B44" s="138"/>
      <c r="C44" s="139"/>
      <c r="D44" s="140"/>
      <c r="E44" s="141"/>
      <c r="F44" s="113"/>
      <c r="G44" s="164"/>
      <c r="H44" s="142"/>
      <c r="I44" s="126"/>
      <c r="J44" s="143"/>
      <c r="K44" s="69"/>
      <c r="L44" s="80"/>
      <c r="M44" s="92"/>
      <c r="N44" s="68"/>
      <c r="O44" s="92"/>
      <c r="P44" s="93"/>
    </row>
    <row r="45" spans="1:16" s="39" customFormat="1" ht="12.75" customHeight="1" x14ac:dyDescent="0.2">
      <c r="A45" s="133"/>
      <c r="B45" s="133"/>
      <c r="C45" s="135">
        <v>4</v>
      </c>
      <c r="D45" s="102" t="s">
        <v>797</v>
      </c>
      <c r="E45" s="105"/>
      <c r="F45" s="105"/>
      <c r="G45" s="155"/>
      <c r="H45" s="136"/>
      <c r="I45" s="136"/>
      <c r="J45" s="137">
        <f>SUM(J47:J50)</f>
        <v>2313.9723800000002</v>
      </c>
      <c r="K45" s="69"/>
      <c r="L45" s="97"/>
      <c r="M45" s="86"/>
      <c r="N45" s="64"/>
      <c r="O45" s="85"/>
      <c r="P45" s="87"/>
    </row>
    <row r="46" spans="1:16" s="39" customFormat="1" ht="12.75" hidden="1" customHeight="1" x14ac:dyDescent="0.2">
      <c r="A46" s="127"/>
      <c r="B46" s="127"/>
      <c r="C46" s="129"/>
      <c r="D46" s="130"/>
      <c r="E46" s="131"/>
      <c r="F46" s="131"/>
      <c r="G46" s="156"/>
      <c r="H46" s="124"/>
      <c r="I46" s="124"/>
      <c r="J46" s="147"/>
      <c r="K46" s="69"/>
      <c r="L46" s="97"/>
      <c r="M46" s="86"/>
      <c r="N46" s="64"/>
      <c r="O46" s="85"/>
      <c r="P46" s="87"/>
    </row>
    <row r="47" spans="1:16" s="39" customFormat="1" ht="12.75" customHeight="1" x14ac:dyDescent="0.2">
      <c r="A47" s="138">
        <v>57801</v>
      </c>
      <c r="B47" s="138" t="s">
        <v>794</v>
      </c>
      <c r="C47" s="139" t="s">
        <v>820</v>
      </c>
      <c r="D47" s="140" t="str">
        <f>VLOOKUP($A47,'Custos Unit INFRA COM JAN 21 AT'!$A$2:$D$757,2,1)</f>
        <v>CARGA, DESCARGA E TRANSPORTE DE CONCRETO ASFÁLTICO ATÉ A DISTÂNCIA MÉDIA DE IDA E VOLTA DE 1KM</v>
      </c>
      <c r="E47" s="141" t="str">
        <f>VLOOKUP($A47,'Custos Unit INFRA COM JAN 21 AT'!$A$2:$D$757,3,1)</f>
        <v>M3</v>
      </c>
      <c r="F47" s="113"/>
      <c r="G47" s="167">
        <f>L47</f>
        <v>34.018999999999998</v>
      </c>
      <c r="H47" s="142">
        <f>VLOOKUP($A47,'Custos Unit INFRA COM JAN 21 AT'!$A$2:$D$757,4,1)</f>
        <v>12.15</v>
      </c>
      <c r="I47" s="126">
        <f>ROUND(H47*(1+$J$9),2)</f>
        <v>15.58</v>
      </c>
      <c r="J47" s="143">
        <f>IF(ISERROR(I47*G47),"",I47*G47)</f>
        <v>530.01602000000003</v>
      </c>
      <c r="K47" s="69"/>
      <c r="L47" s="101">
        <f>$G$30</f>
        <v>34.018999999999998</v>
      </c>
      <c r="M47" s="74"/>
      <c r="N47" s="70"/>
      <c r="O47" s="76"/>
      <c r="P47" s="75"/>
    </row>
    <row r="48" spans="1:16" s="39" customFormat="1" ht="12.75" customHeight="1" x14ac:dyDescent="0.2">
      <c r="A48" s="138">
        <v>57807</v>
      </c>
      <c r="B48" s="138" t="s">
        <v>794</v>
      </c>
      <c r="C48" s="139" t="s">
        <v>821</v>
      </c>
      <c r="D48" s="140" t="str">
        <f>VLOOKUP($A48,'Custos Unit INFRA COM JAN 21 AT'!$A$2:$D$757,2,1)</f>
        <v>TRANSPORTE DE CONCRETO ASFÁLTICO ALÉM DO PRIMEIRO KM</v>
      </c>
      <c r="E48" s="141" t="str">
        <f>VLOOKUP($A48,'Custos Unit INFRA COM JAN 21 AT'!$A$2:$D$757,3,1)</f>
        <v>M3XKM</v>
      </c>
      <c r="F48" s="113"/>
      <c r="G48" s="167">
        <f t="shared" ref="G48" si="15">L48</f>
        <v>646.36099999999999</v>
      </c>
      <c r="H48" s="142">
        <f>VLOOKUP($A48,'Custos Unit INFRA COM JAN 21 AT'!$A$2:$D$757,4,1)</f>
        <v>2.15</v>
      </c>
      <c r="I48" s="126">
        <f t="shared" ref="I48" si="16">ROUND(H48*(1+$J$9),2)</f>
        <v>2.76</v>
      </c>
      <c r="J48" s="143">
        <f t="shared" ref="J48" si="17">IF(ISERROR(I48*G48),"",I48*G48)</f>
        <v>1783.9563599999999</v>
      </c>
      <c r="K48" s="69"/>
      <c r="L48" s="101">
        <f>L47*19</f>
        <v>646.36099999999999</v>
      </c>
      <c r="M48" s="74"/>
      <c r="N48" s="70"/>
      <c r="O48" s="76"/>
      <c r="P48" s="75"/>
    </row>
    <row r="49" spans="1:17" s="39" customFormat="1" ht="12.75" customHeight="1" x14ac:dyDescent="0.2">
      <c r="A49" s="138"/>
      <c r="B49" s="138"/>
      <c r="C49" s="139"/>
      <c r="D49" s="140"/>
      <c r="E49" s="141"/>
      <c r="F49" s="113"/>
      <c r="G49" s="114"/>
      <c r="H49" s="142"/>
      <c r="I49" s="126"/>
      <c r="J49" s="143"/>
      <c r="K49" s="69"/>
      <c r="L49" s="168"/>
      <c r="M49" s="74"/>
      <c r="N49" s="70"/>
      <c r="O49" s="76"/>
      <c r="P49" s="75"/>
    </row>
    <row r="50" spans="1:17" s="39" customFormat="1" ht="12.75" customHeight="1" x14ac:dyDescent="0.2">
      <c r="A50" s="138"/>
      <c r="B50" s="138"/>
      <c r="C50" s="139"/>
      <c r="D50" s="157"/>
      <c r="E50" s="158"/>
      <c r="F50" s="113"/>
      <c r="G50" s="114"/>
      <c r="H50" s="142"/>
      <c r="I50" s="126"/>
      <c r="J50" s="143"/>
      <c r="K50" s="69"/>
      <c r="L50" s="70"/>
      <c r="M50" s="74"/>
      <c r="N50" s="70"/>
      <c r="O50" s="76"/>
      <c r="P50" s="75"/>
    </row>
    <row r="51" spans="1:17" s="39" customFormat="1" ht="12.75" customHeight="1" x14ac:dyDescent="0.2">
      <c r="A51" s="159"/>
      <c r="B51" s="159"/>
      <c r="C51" s="160"/>
      <c r="D51" s="161"/>
      <c r="E51" s="162"/>
      <c r="F51" s="162"/>
      <c r="G51" s="163"/>
      <c r="H51" s="163"/>
      <c r="I51" s="163"/>
      <c r="J51" s="147"/>
      <c r="K51" s="69"/>
      <c r="L51" s="64"/>
      <c r="M51" s="86"/>
      <c r="N51" s="64"/>
      <c r="O51" s="85"/>
      <c r="P51" s="87"/>
    </row>
    <row r="52" spans="1:17" s="39" customFormat="1" ht="33.75" customHeight="1" x14ac:dyDescent="0.2">
      <c r="A52" s="202" t="s">
        <v>0</v>
      </c>
      <c r="B52" s="203"/>
      <c r="C52" s="203"/>
      <c r="D52" s="203"/>
      <c r="E52" s="203"/>
      <c r="F52" s="203"/>
      <c r="G52" s="203"/>
      <c r="H52" s="203"/>
      <c r="I52" s="204"/>
      <c r="J52" s="137">
        <f>J18+J25+J33+J45</f>
        <v>185251.22215699998</v>
      </c>
      <c r="K52" s="69"/>
      <c r="L52" s="64"/>
      <c r="M52" s="86"/>
      <c r="N52" s="64"/>
      <c r="O52" s="85"/>
      <c r="P52" s="87"/>
    </row>
    <row r="53" spans="1:17" s="39" customFormat="1" ht="12.75" customHeight="1" x14ac:dyDescent="0.2">
      <c r="A53" s="133"/>
      <c r="B53" s="134"/>
      <c r="C53" s="135"/>
      <c r="D53" s="102"/>
      <c r="E53" s="105"/>
      <c r="F53" s="105"/>
      <c r="G53" s="136"/>
      <c r="H53" s="136"/>
      <c r="I53" s="136" t="s">
        <v>801</v>
      </c>
      <c r="J53" s="137">
        <f>J52/$N$8</f>
        <v>211.51987549468492</v>
      </c>
      <c r="K53" s="69"/>
      <c r="L53" s="64"/>
      <c r="M53" s="86"/>
      <c r="N53" s="64"/>
      <c r="O53" s="86"/>
      <c r="P53" s="87"/>
    </row>
    <row r="54" spans="1:17" s="42" customFormat="1" x14ac:dyDescent="0.2">
      <c r="A54" s="44"/>
      <c r="B54" s="44"/>
      <c r="C54" s="44"/>
      <c r="D54" s="44"/>
      <c r="E54" s="77"/>
      <c r="F54" s="77"/>
      <c r="G54" s="45"/>
      <c r="H54" s="44"/>
      <c r="I54" s="44"/>
      <c r="J54" s="81"/>
      <c r="K54" s="44"/>
      <c r="L54" s="45"/>
      <c r="M54" s="44"/>
      <c r="N54" s="45"/>
      <c r="O54" s="46"/>
      <c r="P54" s="45"/>
      <c r="Q54" s="41"/>
    </row>
    <row r="55" spans="1:17" x14ac:dyDescent="0.2">
      <c r="A55" s="44"/>
      <c r="B55" s="44"/>
      <c r="C55" s="44"/>
      <c r="D55" s="44"/>
      <c r="E55" s="77"/>
      <c r="F55" s="77"/>
      <c r="G55" s="45"/>
      <c r="H55" s="44"/>
      <c r="I55" s="44"/>
      <c r="J55" s="77"/>
      <c r="K55" s="44"/>
      <c r="L55" s="44"/>
      <c r="M55" s="44"/>
      <c r="N55" s="45"/>
      <c r="O55" s="46"/>
      <c r="P55" s="45"/>
    </row>
    <row r="56" spans="1:17" s="42" customFormat="1" x14ac:dyDescent="0.2">
      <c r="A56" s="44"/>
      <c r="B56" s="44"/>
      <c r="C56" s="44"/>
      <c r="D56" s="44"/>
      <c r="E56" s="77"/>
      <c r="F56" s="77"/>
      <c r="G56" s="45"/>
      <c r="H56" s="44"/>
      <c r="I56" s="44"/>
      <c r="J56" s="173"/>
      <c r="K56" s="44"/>
      <c r="L56" s="44"/>
      <c r="M56" s="44"/>
      <c r="N56" s="45"/>
      <c r="O56" s="46"/>
      <c r="P56" s="45"/>
      <c r="Q56" s="41"/>
    </row>
    <row r="57" spans="1:17" s="42" customFormat="1" x14ac:dyDescent="0.2">
      <c r="A57" s="44"/>
      <c r="B57" s="44"/>
      <c r="C57" s="44"/>
      <c r="D57" s="44"/>
      <c r="E57" s="77"/>
      <c r="F57" s="77"/>
      <c r="G57" s="45"/>
      <c r="H57" s="44"/>
      <c r="I57" s="44"/>
      <c r="J57" s="77"/>
      <c r="K57" s="44"/>
      <c r="L57" s="44"/>
      <c r="M57" s="44"/>
      <c r="N57" s="45"/>
      <c r="O57" s="46"/>
      <c r="P57" s="45"/>
      <c r="Q57" s="41"/>
    </row>
    <row r="58" spans="1:17" s="42" customFormat="1" x14ac:dyDescent="0.2">
      <c r="A58" s="44"/>
      <c r="B58" s="44"/>
      <c r="C58" s="44"/>
      <c r="D58" s="44"/>
      <c r="E58" s="77"/>
      <c r="F58" s="77"/>
      <c r="G58" s="45"/>
      <c r="H58" s="44"/>
      <c r="I58" s="44"/>
      <c r="J58" s="174"/>
      <c r="K58" s="44"/>
      <c r="L58" s="44"/>
      <c r="M58" s="44"/>
      <c r="N58" s="45"/>
      <c r="O58" s="46"/>
      <c r="P58" s="45"/>
      <c r="Q58" s="41"/>
    </row>
    <row r="59" spans="1:17" s="42" customFormat="1" x14ac:dyDescent="0.2">
      <c r="A59" s="41"/>
      <c r="B59" s="41"/>
      <c r="C59" s="41"/>
      <c r="D59" s="41"/>
      <c r="G59" s="43"/>
      <c r="H59" s="41"/>
      <c r="I59" s="41"/>
      <c r="K59" s="41"/>
      <c r="L59" s="41"/>
      <c r="M59" s="41"/>
      <c r="N59" s="39"/>
      <c r="O59" s="40"/>
      <c r="P59" s="39"/>
      <c r="Q59" s="41"/>
    </row>
    <row r="60" spans="1:17" s="42" customFormat="1" x14ac:dyDescent="0.2">
      <c r="A60" s="41"/>
      <c r="B60" s="41"/>
      <c r="C60" s="41"/>
      <c r="D60" s="78"/>
      <c r="G60" s="43"/>
      <c r="H60" s="41"/>
      <c r="I60" s="41"/>
      <c r="J60" s="79"/>
      <c r="K60" s="41"/>
      <c r="L60" s="41"/>
      <c r="M60" s="41"/>
      <c r="N60" s="39"/>
      <c r="O60" s="40"/>
      <c r="P60" s="39"/>
      <c r="Q60" s="41"/>
    </row>
    <row r="61" spans="1:17" s="42" customFormat="1" x14ac:dyDescent="0.2">
      <c r="A61" s="41"/>
      <c r="B61" s="41"/>
      <c r="C61" s="41"/>
      <c r="D61" s="41"/>
      <c r="G61" s="43"/>
      <c r="H61" s="41"/>
      <c r="I61" s="41"/>
      <c r="K61" s="41"/>
      <c r="L61" s="41"/>
      <c r="M61" s="41"/>
      <c r="N61" s="39"/>
      <c r="O61" s="40"/>
      <c r="P61" s="39"/>
      <c r="Q61" s="41"/>
    </row>
    <row r="138" spans="10:10" x14ac:dyDescent="0.2">
      <c r="J138" s="174">
        <v>183669.3</v>
      </c>
    </row>
  </sheetData>
  <mergeCells count="18">
    <mergeCell ref="A9:C9"/>
    <mergeCell ref="N9:P9"/>
    <mergeCell ref="A1:J1"/>
    <mergeCell ref="A4:C4"/>
    <mergeCell ref="D4:J4"/>
    <mergeCell ref="A5:C5"/>
    <mergeCell ref="D5:J5"/>
    <mergeCell ref="G6:H6"/>
    <mergeCell ref="L7:P7"/>
    <mergeCell ref="A8:C8"/>
    <mergeCell ref="G8:H8"/>
    <mergeCell ref="I8:J8"/>
    <mergeCell ref="N8:P8"/>
    <mergeCell ref="A52:I52"/>
    <mergeCell ref="N10:P10"/>
    <mergeCell ref="A11:F11"/>
    <mergeCell ref="H11:J11"/>
    <mergeCell ref="L12:P12"/>
  </mergeCells>
  <printOptions horizontalCentered="1"/>
  <pageMargins left="0.39370078740157483" right="0.39370078740157483" top="1.9685039370078741" bottom="0.59055118110236227" header="0.39370078740157483" footer="0.19685039370078741"/>
  <pageSetup paperSize="9" scale="59" fitToHeight="0" orientation="landscape" r:id="rId1"/>
  <headerFooter scaleWithDoc="0">
    <oddHeader>&amp;L&amp;G&amp;C&amp;"Book Antiqua,Negrito itálico"&amp;20Prefeitura do Município de Cajamar&amp;"Arial,Normal"&amp;10
ESTADO DE SÃO PAULO
&amp;"Arial,Negrito"Secretária Municipal de Infra Estrutura e Serviços Públicos</oddHeader>
    <oddFooter>&amp;CPágina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5"/>
  <sheetViews>
    <sheetView tabSelected="1" zoomScale="70" zoomScaleNormal="70" zoomScaleSheetLayoutView="100" workbookViewId="0">
      <selection activeCell="A6" sqref="A6"/>
    </sheetView>
  </sheetViews>
  <sheetFormatPr defaultColWidth="9.140625" defaultRowHeight="15" x14ac:dyDescent="0.2"/>
  <cols>
    <col min="1" max="1" width="12" style="41" customWidth="1"/>
    <col min="2" max="2" width="11.85546875" style="41" customWidth="1"/>
    <col min="3" max="3" width="7.28515625" style="41" customWidth="1"/>
    <col min="4" max="4" width="131.5703125" style="41" customWidth="1"/>
    <col min="5" max="5" width="10" style="42" customWidth="1"/>
    <col min="6" max="6" width="4.42578125" style="42" hidden="1" customWidth="1"/>
    <col min="7" max="7" width="13.42578125" style="43" customWidth="1"/>
    <col min="8" max="8" width="13.5703125" style="41" customWidth="1"/>
    <col min="9" max="9" width="11.7109375" style="41" customWidth="1"/>
    <col min="10" max="10" width="22.140625" style="42" customWidth="1"/>
    <col min="11" max="11" width="6.140625" style="41" customWidth="1"/>
    <col min="12" max="12" width="13.28515625" style="41" customWidth="1"/>
    <col min="13" max="13" width="30.5703125" style="41" customWidth="1"/>
    <col min="14" max="14" width="17.7109375" style="39" customWidth="1"/>
    <col min="15" max="15" width="10" style="40" customWidth="1"/>
    <col min="16" max="16" width="32.85546875" style="39" customWidth="1"/>
    <col min="17" max="16384" width="9.140625" style="41"/>
  </cols>
  <sheetData>
    <row r="1" spans="1:16" x14ac:dyDescent="0.2">
      <c r="A1" s="232" t="s">
        <v>776</v>
      </c>
      <c r="B1" s="233"/>
      <c r="C1" s="234"/>
      <c r="D1" s="239" t="s">
        <v>829</v>
      </c>
      <c r="E1" s="240"/>
      <c r="F1" s="51"/>
      <c r="G1" s="238" t="s">
        <v>774</v>
      </c>
      <c r="H1" s="238"/>
      <c r="I1" s="243" t="s">
        <v>825</v>
      </c>
      <c r="J1" s="244"/>
      <c r="K1" s="60"/>
      <c r="L1" s="229"/>
      <c r="M1" s="230"/>
      <c r="N1" s="230"/>
      <c r="O1" s="230"/>
      <c r="P1" s="231"/>
    </row>
    <row r="2" spans="1:16" ht="15.75" customHeight="1" x14ac:dyDescent="0.2">
      <c r="A2" s="235"/>
      <c r="B2" s="236"/>
      <c r="C2" s="237"/>
      <c r="D2" s="241"/>
      <c r="E2" s="242"/>
      <c r="F2" s="105" t="s">
        <v>789</v>
      </c>
      <c r="G2" s="238"/>
      <c r="H2" s="238"/>
      <c r="I2" s="245"/>
      <c r="J2" s="246"/>
      <c r="K2" s="60"/>
      <c r="L2" s="61"/>
      <c r="M2" s="62" t="s">
        <v>798</v>
      </c>
      <c r="N2" s="205">
        <v>875.81</v>
      </c>
      <c r="O2" s="206"/>
      <c r="P2" s="207"/>
    </row>
    <row r="3" spans="1:16" ht="25.5" customHeight="1" x14ac:dyDescent="0.2">
      <c r="A3" s="217" t="s">
        <v>792</v>
      </c>
      <c r="B3" s="218"/>
      <c r="C3" s="219"/>
      <c r="D3" s="175" t="s">
        <v>828</v>
      </c>
      <c r="E3" s="176"/>
      <c r="F3" s="177"/>
      <c r="G3" s="178" t="s">
        <v>830</v>
      </c>
      <c r="H3" s="108">
        <v>44197</v>
      </c>
      <c r="I3" s="109" t="s">
        <v>1</v>
      </c>
      <c r="J3" s="110">
        <v>0.2823</v>
      </c>
      <c r="K3" s="60"/>
      <c r="L3" s="63"/>
      <c r="M3" s="64" t="s">
        <v>799</v>
      </c>
      <c r="N3" s="205">
        <v>680.38</v>
      </c>
      <c r="O3" s="206"/>
      <c r="P3" s="207"/>
    </row>
    <row r="4" spans="1:16" ht="15.75" hidden="1" x14ac:dyDescent="0.2">
      <c r="A4" s="111"/>
      <c r="B4" s="111"/>
      <c r="C4" s="111"/>
      <c r="D4" s="112"/>
      <c r="E4" s="113"/>
      <c r="F4" s="113"/>
      <c r="G4" s="114"/>
      <c r="H4" s="115"/>
      <c r="I4" s="116"/>
      <c r="J4" s="117"/>
      <c r="K4" s="60"/>
      <c r="L4" s="63"/>
      <c r="M4" s="64" t="s">
        <v>800</v>
      </c>
      <c r="N4" s="205">
        <v>449.23</v>
      </c>
      <c r="O4" s="206"/>
      <c r="P4" s="207"/>
    </row>
    <row r="5" spans="1:16" ht="15.75" x14ac:dyDescent="0.2">
      <c r="A5" s="208"/>
      <c r="B5" s="209"/>
      <c r="C5" s="209"/>
      <c r="D5" s="209"/>
      <c r="E5" s="209"/>
      <c r="F5" s="209"/>
      <c r="G5" s="210"/>
      <c r="H5" s="211" t="s">
        <v>824</v>
      </c>
      <c r="I5" s="212"/>
      <c r="J5" s="213"/>
      <c r="K5" s="60"/>
      <c r="L5" s="65"/>
      <c r="M5" s="65"/>
      <c r="N5" s="66"/>
      <c r="O5" s="67"/>
      <c r="P5" s="66"/>
    </row>
    <row r="6" spans="1:16" ht="47.25" x14ac:dyDescent="0.2">
      <c r="A6" s="105" t="s">
        <v>790</v>
      </c>
      <c r="B6" s="105" t="s">
        <v>774</v>
      </c>
      <c r="C6" s="105" t="s">
        <v>3</v>
      </c>
      <c r="D6" s="105" t="s">
        <v>4</v>
      </c>
      <c r="E6" s="119" t="s">
        <v>5</v>
      </c>
      <c r="F6" s="119"/>
      <c r="G6" s="120" t="s">
        <v>6</v>
      </c>
      <c r="H6" s="105" t="s">
        <v>773</v>
      </c>
      <c r="I6" s="105" t="s">
        <v>7</v>
      </c>
      <c r="J6" s="105" t="s">
        <v>0</v>
      </c>
      <c r="K6" s="60"/>
      <c r="L6" s="214" t="s">
        <v>777</v>
      </c>
      <c r="M6" s="215"/>
      <c r="N6" s="215"/>
      <c r="O6" s="215"/>
      <c r="P6" s="216"/>
    </row>
    <row r="7" spans="1:16" s="39" customFormat="1" ht="14.25" hidden="1" customHeight="1" x14ac:dyDescent="0.2">
      <c r="A7" s="121"/>
      <c r="B7" s="122" t="s">
        <v>772</v>
      </c>
      <c r="C7" s="123" t="s">
        <v>2</v>
      </c>
      <c r="D7" s="111" t="e">
        <f>VLOOKUP($A7,#REF!,2,1)</f>
        <v>#REF!</v>
      </c>
      <c r="E7" s="113" t="e">
        <f>VLOOKUP($A7,#REF!,3,1)</f>
        <v>#REF!</v>
      </c>
      <c r="F7" s="113"/>
      <c r="G7" s="124">
        <v>0</v>
      </c>
      <c r="H7" s="125" t="e">
        <f>VLOOKUP($A7,#REF!,4,1)</f>
        <v>#REF!</v>
      </c>
      <c r="I7" s="114" t="e">
        <f t="shared" ref="I7:I10" si="0">ROUND(H7*(1+$J$3),2)</f>
        <v>#REF!</v>
      </c>
      <c r="J7" s="126" t="str">
        <f t="shared" ref="J7:J10" si="1">IF(ISERROR(I7*G7),"",I7*G7)</f>
        <v/>
      </c>
      <c r="K7" s="30"/>
      <c r="L7" s="29"/>
      <c r="M7" s="30"/>
      <c r="N7" s="30"/>
      <c r="O7" s="31"/>
      <c r="P7" s="32"/>
    </row>
    <row r="8" spans="1:16" s="39" customFormat="1" ht="14.25" hidden="1" customHeight="1" x14ac:dyDescent="0.2">
      <c r="A8" s="121"/>
      <c r="B8" s="122" t="s">
        <v>772</v>
      </c>
      <c r="C8" s="123" t="s">
        <v>2</v>
      </c>
      <c r="D8" s="111" t="e">
        <f>VLOOKUP($A8,#REF!,2,1)</f>
        <v>#REF!</v>
      </c>
      <c r="E8" s="113" t="e">
        <f>VLOOKUP($A8,#REF!,3,1)</f>
        <v>#REF!</v>
      </c>
      <c r="F8" s="113"/>
      <c r="G8" s="124">
        <v>0</v>
      </c>
      <c r="H8" s="125" t="e">
        <f>VLOOKUP($A8,#REF!,4,1)</f>
        <v>#REF!</v>
      </c>
      <c r="I8" s="114" t="e">
        <f t="shared" si="0"/>
        <v>#REF!</v>
      </c>
      <c r="J8" s="126" t="str">
        <f t="shared" si="1"/>
        <v/>
      </c>
      <c r="K8" s="30"/>
      <c r="L8" s="29"/>
      <c r="M8" s="30"/>
      <c r="N8" s="30"/>
      <c r="O8" s="31"/>
      <c r="P8" s="32"/>
    </row>
    <row r="9" spans="1:16" s="39" customFormat="1" ht="14.25" hidden="1" customHeight="1" x14ac:dyDescent="0.2">
      <c r="A9" s="121"/>
      <c r="B9" s="122" t="s">
        <v>772</v>
      </c>
      <c r="C9" s="123" t="s">
        <v>2</v>
      </c>
      <c r="D9" s="111" t="e">
        <f>VLOOKUP($A9,#REF!,2,1)</f>
        <v>#REF!</v>
      </c>
      <c r="E9" s="113" t="e">
        <f>VLOOKUP($A9,#REF!,3,1)</f>
        <v>#REF!</v>
      </c>
      <c r="F9" s="113"/>
      <c r="G9" s="124">
        <v>0</v>
      </c>
      <c r="H9" s="125" t="e">
        <f>VLOOKUP($A9,#REF!,4,1)</f>
        <v>#REF!</v>
      </c>
      <c r="I9" s="114" t="e">
        <f t="shared" si="0"/>
        <v>#REF!</v>
      </c>
      <c r="J9" s="126" t="str">
        <f t="shared" si="1"/>
        <v/>
      </c>
      <c r="K9" s="30"/>
      <c r="L9" s="29"/>
      <c r="M9" s="30"/>
      <c r="N9" s="30"/>
      <c r="O9" s="31"/>
      <c r="P9" s="32"/>
    </row>
    <row r="10" spans="1:16" s="39" customFormat="1" ht="14.25" hidden="1" customHeight="1" x14ac:dyDescent="0.2">
      <c r="A10" s="121"/>
      <c r="B10" s="122" t="s">
        <v>772</v>
      </c>
      <c r="C10" s="123" t="s">
        <v>2</v>
      </c>
      <c r="D10" s="111" t="e">
        <f>VLOOKUP($A10,#REF!,2,1)</f>
        <v>#REF!</v>
      </c>
      <c r="E10" s="113" t="e">
        <f>VLOOKUP($A10,#REF!,3,1)</f>
        <v>#REF!</v>
      </c>
      <c r="F10" s="113"/>
      <c r="G10" s="124">
        <v>0</v>
      </c>
      <c r="H10" s="125" t="e">
        <f>VLOOKUP($A10,#REF!,4,1)</f>
        <v>#REF!</v>
      </c>
      <c r="I10" s="114" t="e">
        <f t="shared" si="0"/>
        <v>#REF!</v>
      </c>
      <c r="J10" s="126" t="str">
        <f t="shared" si="1"/>
        <v/>
      </c>
      <c r="K10" s="69"/>
      <c r="L10" s="29"/>
      <c r="M10" s="30"/>
      <c r="N10" s="30"/>
      <c r="O10" s="31"/>
      <c r="P10" s="32"/>
    </row>
    <row r="11" spans="1:16" s="39" customFormat="1" ht="15.75" hidden="1" x14ac:dyDescent="0.2">
      <c r="A11" s="127"/>
      <c r="B11" s="128"/>
      <c r="C11" s="129"/>
      <c r="D11" s="130"/>
      <c r="E11" s="131"/>
      <c r="F11" s="131"/>
      <c r="G11" s="124"/>
      <c r="H11" s="124"/>
      <c r="I11" s="124"/>
      <c r="J11" s="132"/>
      <c r="K11" s="69"/>
      <c r="L11" s="33"/>
      <c r="M11" s="33"/>
      <c r="N11" s="33"/>
      <c r="O11" s="34"/>
      <c r="P11" s="35"/>
    </row>
    <row r="12" spans="1:16" s="39" customFormat="1" ht="15.75" x14ac:dyDescent="0.2">
      <c r="A12" s="133"/>
      <c r="B12" s="134"/>
      <c r="C12" s="135">
        <v>1</v>
      </c>
      <c r="D12" s="102" t="s">
        <v>795</v>
      </c>
      <c r="E12" s="105"/>
      <c r="F12" s="105"/>
      <c r="G12" s="136"/>
      <c r="H12" s="136"/>
      <c r="I12" s="136"/>
      <c r="J12" s="137">
        <f>SUM(J13:J16)</f>
        <v>4522.1240000000007</v>
      </c>
      <c r="K12" s="69"/>
      <c r="L12" s="33"/>
      <c r="M12" s="33"/>
      <c r="N12" s="33"/>
      <c r="O12" s="34"/>
      <c r="P12" s="35"/>
    </row>
    <row r="13" spans="1:16" s="39" customFormat="1" x14ac:dyDescent="0.2">
      <c r="A13" s="138">
        <v>101603</v>
      </c>
      <c r="B13" s="138" t="s">
        <v>772</v>
      </c>
      <c r="C13" s="139" t="s">
        <v>2</v>
      </c>
      <c r="D13" s="140" t="str">
        <f>VLOOKUP($A13,'Custos Unit INFRA COM JAN 21 AT'!$A$2:$D$757,2,1)</f>
        <v>PLACA DE OBRA EM CHAPA DE AÇO GALVANIZADO</v>
      </c>
      <c r="E13" s="141" t="str">
        <f>VLOOKUP($A13,'Custos Unit INFRA COM JAN 21 AT'!$A$2:$D$757,3,1)</f>
        <v>M2</v>
      </c>
      <c r="F13" s="113"/>
      <c r="G13" s="114">
        <f>L13</f>
        <v>7.5</v>
      </c>
      <c r="H13" s="142">
        <f>VLOOKUP($A13,'Custos Unit INFRA COM JAN 21 AT'!$A$2:$D$757,4,1)</f>
        <v>262.87</v>
      </c>
      <c r="I13" s="126">
        <f t="shared" ref="I13:I24" si="2">ROUND(H13*(1+$J$3),2)</f>
        <v>337.08</v>
      </c>
      <c r="J13" s="143">
        <f t="shared" ref="J13:J24" si="3">IF(ISERROR(I13*G13),"",I13*G13)</f>
        <v>2528.1</v>
      </c>
      <c r="K13" s="69"/>
      <c r="L13" s="100">
        <f>2.5*3</f>
        <v>7.5</v>
      </c>
      <c r="M13" s="36"/>
      <c r="N13" s="36"/>
      <c r="O13" s="37"/>
      <c r="P13" s="38"/>
    </row>
    <row r="14" spans="1:16" s="39" customFormat="1" x14ac:dyDescent="0.2">
      <c r="A14" s="138">
        <v>30200</v>
      </c>
      <c r="B14" s="138" t="s">
        <v>772</v>
      </c>
      <c r="C14" s="139" t="s">
        <v>803</v>
      </c>
      <c r="D14" s="140" t="str">
        <f>VLOOKUP($A14,'Custos Unit INFRA COM JAN 21 AT'!$A$2:$D$757,2,1)</f>
        <v>PROJETO EM PLANTA PARA PAVIMENTAÇÃO DE VIA PÚBLICA COM UMA PISTA</v>
      </c>
      <c r="E14" s="141" t="str">
        <f>VLOOKUP($A14,'Custos Unit INFRA COM JAN 21 AT'!$A$2:$D$757,3,1)</f>
        <v>M</v>
      </c>
      <c r="F14" s="113"/>
      <c r="G14" s="114">
        <f t="shared" ref="G14" si="4">L14</f>
        <v>199.15</v>
      </c>
      <c r="H14" s="142">
        <f>VLOOKUP($A14,'Custos Unit INFRA COM JAN 21 AT'!$A$2:$D$757,4,1)</f>
        <v>1.37</v>
      </c>
      <c r="I14" s="126">
        <f t="shared" si="2"/>
        <v>1.76</v>
      </c>
      <c r="J14" s="143">
        <f t="shared" si="3"/>
        <v>350.50400000000002</v>
      </c>
      <c r="K14" s="69"/>
      <c r="L14" s="100">
        <v>199.15</v>
      </c>
      <c r="M14" s="36"/>
      <c r="N14" s="36"/>
      <c r="O14" s="37"/>
      <c r="P14" s="38"/>
    </row>
    <row r="15" spans="1:16" s="39" customFormat="1" x14ac:dyDescent="0.2">
      <c r="A15" s="138">
        <v>34000</v>
      </c>
      <c r="B15" s="138" t="s">
        <v>772</v>
      </c>
      <c r="C15" s="139" t="s">
        <v>804</v>
      </c>
      <c r="D15" s="140" t="str">
        <f>VLOOKUP($A15,'Custos Unit INFRA COM JAN 21 AT'!$A$2:$D$757,2,1)</f>
        <v>TOPÓGRAFO</v>
      </c>
      <c r="E15" s="141" t="str">
        <f>VLOOKUP($A15,'Custos Unit INFRA COM JAN 21 AT'!$A$2:$D$757,3,1)</f>
        <v>H</v>
      </c>
      <c r="F15" s="113"/>
      <c r="G15" s="114">
        <v>16</v>
      </c>
      <c r="H15" s="142">
        <f>VLOOKUP($A15,'Custos Unit INFRA COM JAN 21 AT'!$A$2:$D$757,4,1)</f>
        <v>60.58</v>
      </c>
      <c r="I15" s="126">
        <f t="shared" si="2"/>
        <v>77.680000000000007</v>
      </c>
      <c r="J15" s="143">
        <f t="shared" si="3"/>
        <v>1242.8800000000001</v>
      </c>
      <c r="K15" s="69"/>
      <c r="L15" s="100">
        <v>12</v>
      </c>
      <c r="M15" s="33"/>
      <c r="N15" s="33"/>
      <c r="O15" s="34"/>
      <c r="P15" s="35"/>
    </row>
    <row r="16" spans="1:16" s="39" customFormat="1" x14ac:dyDescent="0.2">
      <c r="A16" s="138">
        <v>34100</v>
      </c>
      <c r="B16" s="138" t="s">
        <v>772</v>
      </c>
      <c r="C16" s="139" t="s">
        <v>805</v>
      </c>
      <c r="D16" s="140" t="str">
        <f>VLOOKUP($A16,'Custos Unit INFRA COM JAN 21 AT'!$A$2:$D$757,2,1)</f>
        <v>AJUDANTE GERAL</v>
      </c>
      <c r="E16" s="141" t="str">
        <f>VLOOKUP($A16,'Custos Unit INFRA COM JAN 21 AT'!$A$2:$D$757,3,1)</f>
        <v>H</v>
      </c>
      <c r="F16" s="113"/>
      <c r="G16" s="114">
        <v>16</v>
      </c>
      <c r="H16" s="142">
        <f>VLOOKUP($A16,'Custos Unit INFRA COM JAN 21 AT'!$A$2:$D$757,4,1)</f>
        <v>19.53</v>
      </c>
      <c r="I16" s="126">
        <f t="shared" si="2"/>
        <v>25.04</v>
      </c>
      <c r="J16" s="143">
        <f t="shared" si="3"/>
        <v>400.64</v>
      </c>
      <c r="K16" s="69"/>
      <c r="L16" s="100">
        <v>12</v>
      </c>
      <c r="M16" s="33"/>
      <c r="N16" s="33"/>
      <c r="O16" s="34"/>
      <c r="P16" s="35"/>
    </row>
    <row r="17" spans="1:16" s="39" customFormat="1" hidden="1" x14ac:dyDescent="0.2">
      <c r="A17" s="138"/>
      <c r="B17" s="122"/>
      <c r="C17" s="139" t="s">
        <v>806</v>
      </c>
      <c r="D17" s="140"/>
      <c r="E17" s="141"/>
      <c r="F17" s="113"/>
      <c r="G17" s="164"/>
      <c r="H17" s="144"/>
      <c r="I17" s="126"/>
      <c r="J17" s="143"/>
      <c r="K17" s="69"/>
      <c r="L17" s="82"/>
      <c r="M17" s="33"/>
      <c r="N17" s="33"/>
      <c r="O17" s="34"/>
      <c r="P17" s="35"/>
    </row>
    <row r="18" spans="1:16" s="39" customFormat="1" hidden="1" x14ac:dyDescent="0.2">
      <c r="A18" s="138"/>
      <c r="B18" s="122"/>
      <c r="C18" s="139"/>
      <c r="D18" s="140"/>
      <c r="E18" s="141"/>
      <c r="F18" s="113"/>
      <c r="G18" s="164"/>
      <c r="H18" s="144"/>
      <c r="I18" s="126"/>
      <c r="J18" s="143"/>
      <c r="K18" s="69"/>
      <c r="L18" s="82"/>
      <c r="M18" s="33"/>
      <c r="N18" s="33"/>
      <c r="O18" s="34"/>
      <c r="P18" s="35"/>
    </row>
    <row r="19" spans="1:16" s="39" customFormat="1" ht="15.75" x14ac:dyDescent="0.2">
      <c r="A19" s="133"/>
      <c r="B19" s="134"/>
      <c r="C19" s="135">
        <v>2</v>
      </c>
      <c r="D19" s="102" t="s">
        <v>208</v>
      </c>
      <c r="E19" s="145"/>
      <c r="F19" s="105"/>
      <c r="G19" s="165"/>
      <c r="H19" s="146"/>
      <c r="I19" s="120"/>
      <c r="J19" s="137">
        <f>SUM(J20:J24)</f>
        <v>107732.182845</v>
      </c>
      <c r="K19" s="69"/>
      <c r="L19" s="82"/>
      <c r="M19" s="33"/>
      <c r="N19" s="33"/>
      <c r="O19" s="34"/>
      <c r="P19" s="35"/>
    </row>
    <row r="20" spans="1:16" s="39" customFormat="1" x14ac:dyDescent="0.2">
      <c r="A20" s="138">
        <v>51100</v>
      </c>
      <c r="B20" s="138" t="s">
        <v>772</v>
      </c>
      <c r="C20" s="139" t="s">
        <v>807</v>
      </c>
      <c r="D20" s="140" t="str">
        <f>VLOOKUP($A20,'Custos Unit INFRA COM JAN 21 AT'!$A$2:$D$757,2,1)</f>
        <v>ABERTURA DE CAIXA ATÉ 25CM, INCLUI ESCAVAÇÃO, COMPACTAÇÃO, TRANSPORTE E PREPARO DO SUB-LEITO</v>
      </c>
      <c r="E20" s="141" t="str">
        <f>VLOOKUP($A20,'Custos Unit INFRA COM JAN 21 AT'!$A$2:$D$757,3,1)</f>
        <v>M2</v>
      </c>
      <c r="F20" s="113"/>
      <c r="G20" s="114">
        <f t="shared" ref="G20:G24" si="5">L20</f>
        <v>875.81</v>
      </c>
      <c r="H20" s="142">
        <f>VLOOKUP($A20,'Custos Unit INFRA COM JAN 21 AT'!$A$2:$D$757,4,1)</f>
        <v>13.69</v>
      </c>
      <c r="I20" s="126">
        <f t="shared" si="2"/>
        <v>17.55</v>
      </c>
      <c r="J20" s="143">
        <f t="shared" si="3"/>
        <v>15370.4655</v>
      </c>
      <c r="K20" s="69"/>
      <c r="L20" s="101">
        <f>$N$2</f>
        <v>875.81</v>
      </c>
      <c r="M20" s="36"/>
      <c r="N20" s="36"/>
      <c r="O20" s="37"/>
      <c r="P20" s="38"/>
    </row>
    <row r="21" spans="1:16" s="39" customFormat="1" x14ac:dyDescent="0.2">
      <c r="A21" s="138">
        <v>54800</v>
      </c>
      <c r="B21" s="138" t="s">
        <v>772</v>
      </c>
      <c r="C21" s="139" t="s">
        <v>808</v>
      </c>
      <c r="D21" s="140" t="str">
        <f>VLOOKUP($A21,'Custos Unit INFRA COM JAN 21 AT'!$A$2:$D$757,2,1)</f>
        <v>BASE DE BRITA GRADUADA</v>
      </c>
      <c r="E21" s="141" t="str">
        <f>VLOOKUP($A21,'Custos Unit INFRA COM JAN 21 AT'!$A$2:$D$757,3,1)</f>
        <v>M3</v>
      </c>
      <c r="F21" s="113">
        <v>20</v>
      </c>
      <c r="G21" s="114">
        <f t="shared" si="5"/>
        <v>218.95249999999999</v>
      </c>
      <c r="H21" s="142">
        <f>VLOOKUP($A21,'Custos Unit INFRA COM JAN 21 AT'!$A$2:$D$757,4,1)</f>
        <v>129.79</v>
      </c>
      <c r="I21" s="126">
        <f t="shared" si="2"/>
        <v>166.43</v>
      </c>
      <c r="J21" s="143">
        <f t="shared" si="3"/>
        <v>36440.264575000001</v>
      </c>
      <c r="K21" s="69"/>
      <c r="L21" s="101">
        <f>$N$2*0.25</f>
        <v>218.95249999999999</v>
      </c>
      <c r="M21" s="36"/>
      <c r="N21" s="36"/>
      <c r="O21" s="37"/>
      <c r="P21" s="38"/>
    </row>
    <row r="22" spans="1:16" s="39" customFormat="1" x14ac:dyDescent="0.2">
      <c r="A22" s="138">
        <v>52600</v>
      </c>
      <c r="B22" s="138" t="s">
        <v>772</v>
      </c>
      <c r="C22" s="139" t="s">
        <v>809</v>
      </c>
      <c r="D22" s="140" t="str">
        <f>VLOOKUP($A22,'Custos Unit INFRA COM JAN 21 AT'!$A$2:$D$757,2,1)</f>
        <v>IMPRIMAÇÃO BETUMINOSA LIGANTE</v>
      </c>
      <c r="E22" s="141" t="str">
        <f>VLOOKUP($A22,'Custos Unit INFRA COM JAN 21 AT'!$A$2:$D$757,3,1)</f>
        <v>M2</v>
      </c>
      <c r="F22" s="113"/>
      <c r="G22" s="114">
        <f t="shared" si="5"/>
        <v>680.38</v>
      </c>
      <c r="H22" s="142">
        <f>VLOOKUP($A22,'Custos Unit INFRA COM JAN 21 AT'!$A$2:$D$757,4,1)</f>
        <v>4.6900000000000004</v>
      </c>
      <c r="I22" s="126">
        <f t="shared" si="2"/>
        <v>6.01</v>
      </c>
      <c r="J22" s="143">
        <f t="shared" si="3"/>
        <v>4089.0837999999999</v>
      </c>
      <c r="K22" s="69"/>
      <c r="L22" s="100">
        <f>$N$3</f>
        <v>680.38</v>
      </c>
      <c r="M22" s="36"/>
      <c r="N22" s="36"/>
      <c r="O22" s="37"/>
      <c r="P22" s="38"/>
    </row>
    <row r="23" spans="1:16" s="39" customFormat="1" x14ac:dyDescent="0.2">
      <c r="A23" s="138">
        <v>52700</v>
      </c>
      <c r="B23" s="138" t="s">
        <v>772</v>
      </c>
      <c r="C23" s="139" t="s">
        <v>810</v>
      </c>
      <c r="D23" s="140" t="str">
        <f>VLOOKUP($A23,'Custos Unit INFRA COM JAN 21 AT'!$A$2:$D$757,2,1)</f>
        <v>IMPRIMAÇÃO BETUMINOSA IMPERMEABILIZANTE</v>
      </c>
      <c r="E23" s="141" t="str">
        <f>VLOOKUP($A23,'Custos Unit INFRA COM JAN 21 AT'!$A$2:$D$757,3,1)</f>
        <v>M2</v>
      </c>
      <c r="F23" s="113"/>
      <c r="G23" s="114">
        <f t="shared" si="5"/>
        <v>680.38</v>
      </c>
      <c r="H23" s="142">
        <f>VLOOKUP($A23,'Custos Unit INFRA COM JAN 21 AT'!$A$2:$D$757,4,1)</f>
        <v>10.25</v>
      </c>
      <c r="I23" s="126">
        <f t="shared" si="2"/>
        <v>13.14</v>
      </c>
      <c r="J23" s="143">
        <f t="shared" si="3"/>
        <v>8940.1931999999997</v>
      </c>
      <c r="K23" s="69"/>
      <c r="L23" s="100">
        <f>$N$3</f>
        <v>680.38</v>
      </c>
      <c r="M23" s="36"/>
      <c r="N23" s="36"/>
      <c r="O23" s="37"/>
      <c r="P23" s="38"/>
    </row>
    <row r="24" spans="1:16" s="39" customFormat="1" x14ac:dyDescent="0.2">
      <c r="A24" s="138">
        <v>52800</v>
      </c>
      <c r="B24" s="138" t="s">
        <v>772</v>
      </c>
      <c r="C24" s="139" t="s">
        <v>811</v>
      </c>
      <c r="D24" s="140" t="str">
        <f>VLOOKUP($A24,'Custos Unit INFRA COM JAN 21 AT'!$A$2:$D$757,2,1)</f>
        <v>REVESTIMENTO DE CONCRETO ASFÁLTICO (SEM TRANSPORTE)</v>
      </c>
      <c r="E24" s="141" t="str">
        <f>VLOOKUP($A24,'Custos Unit INFRA COM JAN 21 AT'!$A$2:$D$757,3,1)</f>
        <v>M3</v>
      </c>
      <c r="F24" s="169">
        <v>3.5</v>
      </c>
      <c r="G24" s="114">
        <f t="shared" si="5"/>
        <v>34.018999999999998</v>
      </c>
      <c r="H24" s="142">
        <f>VLOOKUP($A24,'Custos Unit INFRA COM JAN 21 AT'!$A$2:$D$757,4,1)</f>
        <v>983.26</v>
      </c>
      <c r="I24" s="126">
        <f t="shared" si="2"/>
        <v>1260.83</v>
      </c>
      <c r="J24" s="143">
        <f t="shared" si="3"/>
        <v>42892.175769999994</v>
      </c>
      <c r="K24" s="69"/>
      <c r="L24" s="100">
        <f>$N$3*0.05</f>
        <v>34.018999999999998</v>
      </c>
      <c r="M24" s="36"/>
      <c r="N24" s="36"/>
      <c r="O24" s="37"/>
      <c r="P24" s="38"/>
    </row>
    <row r="25" spans="1:16" s="39" customFormat="1" ht="14.25" hidden="1" customHeight="1" x14ac:dyDescent="0.2">
      <c r="A25" s="127"/>
      <c r="B25" s="128"/>
      <c r="C25" s="129"/>
      <c r="D25" s="130"/>
      <c r="E25" s="131"/>
      <c r="F25" s="131"/>
      <c r="G25" s="164"/>
      <c r="H25" s="124"/>
      <c r="I25" s="124"/>
      <c r="J25" s="147"/>
      <c r="K25" s="69"/>
      <c r="L25" s="82"/>
      <c r="M25" s="33"/>
      <c r="N25" s="33"/>
      <c r="O25" s="34"/>
      <c r="P25" s="35"/>
    </row>
    <row r="26" spans="1:16" s="39" customFormat="1" ht="14.25" hidden="1" customHeight="1" x14ac:dyDescent="0.2">
      <c r="A26" s="127"/>
      <c r="B26" s="128"/>
      <c r="C26" s="129"/>
      <c r="D26" s="130"/>
      <c r="E26" s="131"/>
      <c r="F26" s="131"/>
      <c r="G26" s="164"/>
      <c r="H26" s="124"/>
      <c r="I26" s="124"/>
      <c r="J26" s="147"/>
      <c r="K26" s="69"/>
      <c r="L26" s="82"/>
      <c r="M26" s="98"/>
      <c r="N26" s="33"/>
      <c r="O26" s="34"/>
      <c r="P26" s="35"/>
    </row>
    <row r="27" spans="1:16" s="39" customFormat="1" ht="12.75" customHeight="1" x14ac:dyDescent="0.2">
      <c r="A27" s="133"/>
      <c r="B27" s="134"/>
      <c r="C27" s="135">
        <v>3</v>
      </c>
      <c r="D27" s="102" t="s">
        <v>796</v>
      </c>
      <c r="E27" s="105"/>
      <c r="F27" s="105"/>
      <c r="G27" s="165"/>
      <c r="H27" s="136"/>
      <c r="I27" s="136"/>
      <c r="J27" s="137">
        <f>SUM(J28:J37)</f>
        <v>70682.942932000005</v>
      </c>
      <c r="K27" s="69"/>
      <c r="L27" s="94"/>
      <c r="M27" s="71"/>
      <c r="N27" s="68"/>
      <c r="O27" s="171"/>
      <c r="P27" s="172"/>
    </row>
    <row r="28" spans="1:16" s="39" customFormat="1" ht="12.75" customHeight="1" x14ac:dyDescent="0.2">
      <c r="A28" s="138">
        <v>41100</v>
      </c>
      <c r="B28" s="138" t="s">
        <v>794</v>
      </c>
      <c r="C28" s="139" t="s">
        <v>812</v>
      </c>
      <c r="D28" s="140" t="str">
        <f>VLOOKUP($A28,'Custos Unit INFRA COM JAN 21 AT'!$A$2:$D$757,2,1)</f>
        <v>ESCAVAÇÃO MECÂNICA, CARGA E REMOÇÃO DE TERRA ATÉ A DISTÂNCIA MÉDIA DE 1,0KM</v>
      </c>
      <c r="E28" s="141" t="str">
        <f>VLOOKUP($A28,'Custos Unit INFRA COM JAN 21 AT'!$A$2:$D$757,3,1)</f>
        <v>M3</v>
      </c>
      <c r="F28" s="113"/>
      <c r="G28" s="114">
        <f t="shared" ref="G28" si="6">L28</f>
        <v>570.45000000000005</v>
      </c>
      <c r="H28" s="142">
        <f>VLOOKUP($A28,'Custos Unit INFRA COM JAN 21 AT'!$A$2:$D$757,4,1)</f>
        <v>19.62</v>
      </c>
      <c r="I28" s="126">
        <f>ROUND(H28*(1+$J$3),2)</f>
        <v>25.16</v>
      </c>
      <c r="J28" s="143">
        <f>IF(ISERROR(I28*G28),"",I28*G28)</f>
        <v>14352.522000000001</v>
      </c>
      <c r="K28" s="69"/>
      <c r="L28" s="94">
        <f>190.15*2*1.5</f>
        <v>570.45000000000005</v>
      </c>
      <c r="M28" s="71"/>
      <c r="N28" s="68"/>
      <c r="O28" s="171"/>
      <c r="P28" s="172"/>
    </row>
    <row r="29" spans="1:16" s="39" customFormat="1" ht="12.75" customHeight="1" x14ac:dyDescent="0.2">
      <c r="A29" s="138">
        <v>51402</v>
      </c>
      <c r="B29" s="138" t="s">
        <v>794</v>
      </c>
      <c r="C29" s="139" t="s">
        <v>813</v>
      </c>
      <c r="D29" s="140" t="str">
        <f>VLOOKUP($A29,'Custos Unit INFRA COM JAN 21 AT'!$A$2:$D$757,2,1)</f>
        <v>FORNECIMENTO E ASSENTAMENTO DE GUIAS TIPO PMSP 100, INCLUSIVE ENCOSTAMENTO DE TERRA - FCK=25,0MPA</v>
      </c>
      <c r="E29" s="141" t="str">
        <f>VLOOKUP($A29,'Custos Unit INFRA COM JAN 21 AT'!$A$2:$D$757,3,1)</f>
        <v>M</v>
      </c>
      <c r="F29" s="113"/>
      <c r="G29" s="114">
        <f>L29</f>
        <v>449.23</v>
      </c>
      <c r="H29" s="142">
        <f>VLOOKUP($A29,'Custos Unit INFRA COM JAN 21 AT'!$A$2:$D$757,4,1)</f>
        <v>39.35</v>
      </c>
      <c r="I29" s="126">
        <f>ROUND(H29*(1+$J$3),2)</f>
        <v>50.46</v>
      </c>
      <c r="J29" s="143">
        <f>IF(ISERROR(I29*G29),"",I29*G29)</f>
        <v>22668.145800000002</v>
      </c>
      <c r="K29" s="69"/>
      <c r="L29" s="99">
        <f>$N$4</f>
        <v>449.23</v>
      </c>
      <c r="M29" s="73"/>
      <c r="N29" s="72"/>
      <c r="O29" s="74"/>
      <c r="P29" s="75"/>
    </row>
    <row r="30" spans="1:16" s="39" customFormat="1" ht="12.75" customHeight="1" x14ac:dyDescent="0.2">
      <c r="A30" s="138">
        <v>51901</v>
      </c>
      <c r="B30" s="138" t="s">
        <v>794</v>
      </c>
      <c r="C30" s="139" t="s">
        <v>814</v>
      </c>
      <c r="D30" s="140" t="str">
        <f>VLOOKUP($A30,'Custos Unit INFRA COM JAN 21 AT'!$A$2:$D$757,2,1)</f>
        <v>CONSTRUÇÃO DE SARJETA OU SARJETÃO DE CONCRETO - FCK=25,0MPA</v>
      </c>
      <c r="E30" s="141" t="str">
        <f>VLOOKUP($A30,'Custos Unit INFRA COM JAN 21 AT'!$A$2:$D$757,3,1)</f>
        <v>M3</v>
      </c>
      <c r="F30" s="113"/>
      <c r="G30" s="114">
        <f t="shared" ref="G30:G31" si="7">L30</f>
        <v>20.215350000000001</v>
      </c>
      <c r="H30" s="142">
        <f>VLOOKUP($A30,'Custos Unit INFRA COM JAN 21 AT'!$A$2:$D$757,4,1)</f>
        <v>437.47</v>
      </c>
      <c r="I30" s="126">
        <f t="shared" ref="I30:I31" si="8">ROUND(H30*(1+$J$3),2)</f>
        <v>560.97</v>
      </c>
      <c r="J30" s="143">
        <f t="shared" ref="J30:J31" si="9">IF(ISERROR(I30*G30),"",I30*G30)</f>
        <v>11340.204889500001</v>
      </c>
      <c r="K30" s="69"/>
      <c r="L30" s="99">
        <f>$N$4*0.3*0.15</f>
        <v>20.215350000000001</v>
      </c>
      <c r="M30" s="73"/>
      <c r="N30" s="72"/>
      <c r="O30" s="74"/>
      <c r="P30" s="75"/>
    </row>
    <row r="31" spans="1:16" s="39" customFormat="1" ht="12.75" customHeight="1" x14ac:dyDescent="0.2">
      <c r="A31" s="138">
        <v>51300</v>
      </c>
      <c r="B31" s="138" t="s">
        <v>794</v>
      </c>
      <c r="C31" s="139" t="s">
        <v>815</v>
      </c>
      <c r="D31" s="140" t="str">
        <f>VLOOKUP($A31,'Custos Unit INFRA COM JAN 21 AT'!$A$2:$D$757,2,1)</f>
        <v>BASE DE CONCRETO FCK=15,00MPA PARA GUIAS, SARJETAS OU SARJETÕES</v>
      </c>
      <c r="E31" s="141" t="str">
        <f>VLOOKUP($A31,'Custos Unit INFRA COM JAN 21 AT'!$A$2:$D$757,3,1)</f>
        <v>M3</v>
      </c>
      <c r="F31" s="113"/>
      <c r="G31" s="114">
        <f t="shared" si="7"/>
        <v>6.7384500000000003</v>
      </c>
      <c r="H31" s="142">
        <f>VLOOKUP($A31,'Custos Unit INFRA COM JAN 21 AT'!$A$2:$D$757,4,1)</f>
        <v>363.14</v>
      </c>
      <c r="I31" s="126">
        <f t="shared" si="8"/>
        <v>465.65</v>
      </c>
      <c r="J31" s="143">
        <f t="shared" si="9"/>
        <v>3137.7592424999998</v>
      </c>
      <c r="K31" s="69"/>
      <c r="L31" s="99">
        <f>$N$4*0.3*0.05</f>
        <v>6.7384500000000003</v>
      </c>
      <c r="M31" s="73"/>
      <c r="N31" s="72"/>
      <c r="O31" s="74"/>
      <c r="P31" s="75"/>
    </row>
    <row r="32" spans="1:16" s="39" customFormat="1" ht="11.25" hidden="1" customHeight="1" x14ac:dyDescent="0.2">
      <c r="A32" s="127"/>
      <c r="B32" s="127"/>
      <c r="C32" s="139" t="s">
        <v>816</v>
      </c>
      <c r="D32" s="130"/>
      <c r="E32" s="131"/>
      <c r="F32" s="131"/>
      <c r="G32" s="114"/>
      <c r="H32" s="124"/>
      <c r="I32" s="124"/>
      <c r="J32" s="147"/>
      <c r="K32" s="69"/>
      <c r="L32" s="80"/>
      <c r="M32" s="71"/>
      <c r="N32" s="68"/>
      <c r="O32" s="171"/>
      <c r="P32" s="172"/>
    </row>
    <row r="33" spans="1:17" s="39" customFormat="1" ht="12.75" hidden="1" customHeight="1" x14ac:dyDescent="0.2">
      <c r="A33" s="148"/>
      <c r="B33" s="148"/>
      <c r="C33" s="139" t="s">
        <v>817</v>
      </c>
      <c r="D33" s="149"/>
      <c r="E33" s="150"/>
      <c r="F33" s="150"/>
      <c r="G33" s="151"/>
      <c r="H33" s="152"/>
      <c r="I33" s="152"/>
      <c r="J33" s="153"/>
      <c r="K33" s="69"/>
      <c r="L33" s="80"/>
      <c r="M33" s="71"/>
      <c r="N33" s="68"/>
      <c r="O33" s="171"/>
      <c r="P33" s="172"/>
    </row>
    <row r="34" spans="1:17" s="39" customFormat="1" ht="12.75" hidden="1" customHeight="1" x14ac:dyDescent="0.2">
      <c r="A34" s="127"/>
      <c r="B34" s="127"/>
      <c r="C34" s="139" t="s">
        <v>818</v>
      </c>
      <c r="D34" s="154"/>
      <c r="E34" s="131"/>
      <c r="F34" s="131"/>
      <c r="G34" s="114"/>
      <c r="H34" s="124"/>
      <c r="I34" s="124"/>
      <c r="J34" s="147"/>
      <c r="K34" s="69"/>
      <c r="L34" s="80"/>
      <c r="M34" s="71"/>
      <c r="N34" s="68"/>
      <c r="O34" s="171"/>
      <c r="P34" s="172"/>
    </row>
    <row r="35" spans="1:17" s="39" customFormat="1" ht="12.75" hidden="1" customHeight="1" x14ac:dyDescent="0.2">
      <c r="A35" s="127"/>
      <c r="B35" s="127"/>
      <c r="C35" s="139" t="s">
        <v>819</v>
      </c>
      <c r="D35" s="154"/>
      <c r="E35" s="131"/>
      <c r="F35" s="131"/>
      <c r="G35" s="114"/>
      <c r="H35" s="124"/>
      <c r="I35" s="124"/>
      <c r="J35" s="147"/>
      <c r="K35" s="69"/>
      <c r="L35" s="80"/>
      <c r="M35" s="171"/>
      <c r="N35" s="68"/>
      <c r="O35" s="171"/>
      <c r="P35" s="172"/>
    </row>
    <row r="36" spans="1:17" s="39" customFormat="1" ht="12.75" customHeight="1" x14ac:dyDescent="0.2">
      <c r="A36" s="138">
        <v>62204</v>
      </c>
      <c r="B36" s="138" t="s">
        <v>794</v>
      </c>
      <c r="C36" s="139" t="s">
        <v>816</v>
      </c>
      <c r="D36" s="140" t="str">
        <f>VLOOKUP($A36,'Custos Unit INFRA COM JAN 21 AT'!$A$2:$D$757,2,1)</f>
        <v>BOCA DE LOBO DUPLA</v>
      </c>
      <c r="E36" s="141" t="str">
        <f>VLOOKUP($A36,'Custos Unit INFRA COM JAN 21 AT'!$A$2:$D$757,3,1)</f>
        <v>UN</v>
      </c>
      <c r="F36" s="113"/>
      <c r="G36" s="114">
        <f t="shared" ref="G36" si="10">L36</f>
        <v>1</v>
      </c>
      <c r="H36" s="142">
        <f>VLOOKUP($A36,'Custos Unit INFRA COM JAN 21 AT'!$A$2:$D$757,4,1)</f>
        <v>2976.68</v>
      </c>
      <c r="I36" s="126">
        <f t="shared" ref="I36:I37" si="11">ROUND(H36*(1+$J$3),2)</f>
        <v>3817</v>
      </c>
      <c r="J36" s="143">
        <f t="shared" ref="J36:J37" si="12">IF(ISERROR(I36*G36),"",I36*G36)</f>
        <v>3817</v>
      </c>
      <c r="K36" s="69"/>
      <c r="L36" s="80">
        <v>1</v>
      </c>
      <c r="M36" s="171"/>
      <c r="N36" s="68"/>
      <c r="O36" s="171"/>
      <c r="P36" s="172"/>
    </row>
    <row r="37" spans="1:17" s="39" customFormat="1" ht="12.75" customHeight="1" x14ac:dyDescent="0.2">
      <c r="A37" s="138">
        <v>72000</v>
      </c>
      <c r="B37" s="138" t="s">
        <v>794</v>
      </c>
      <c r="C37" s="139" t="s">
        <v>817</v>
      </c>
      <c r="D37" s="140" t="str">
        <f>VLOOKUP($A37,'Custos Unit INFRA COM JAN 21 AT'!$A$2:$D$757,2,1)</f>
        <v>MURO DE ARRIMO DE RACHÃO COM ARGAMASSA DE CIMENTO E AREIA 1:3</v>
      </c>
      <c r="E37" s="141" t="str">
        <f>VLOOKUP($A37,'Custos Unit INFRA COM JAN 21 AT'!$A$2:$D$757,3,1)</f>
        <v>M3</v>
      </c>
      <c r="F37" s="113"/>
      <c r="G37" s="114">
        <f>L37</f>
        <v>21.3</v>
      </c>
      <c r="H37" s="142">
        <f>VLOOKUP($A37,'Custos Unit INFRA COM JAN 21 AT'!$A$2:$D$757,4,1)</f>
        <v>562.64</v>
      </c>
      <c r="I37" s="126">
        <f t="shared" si="11"/>
        <v>721.47</v>
      </c>
      <c r="J37" s="143">
        <f t="shared" si="12"/>
        <v>15367.311000000002</v>
      </c>
      <c r="K37" s="69"/>
      <c r="L37" s="80">
        <v>21.3</v>
      </c>
      <c r="M37" s="171">
        <f>(2.2*2.2*2.2)*2</f>
        <v>21.296000000000006</v>
      </c>
      <c r="N37" s="68"/>
      <c r="O37" s="171"/>
      <c r="P37" s="172"/>
    </row>
    <row r="38" spans="1:17" s="39" customFormat="1" ht="12.75" hidden="1" customHeight="1" x14ac:dyDescent="0.2">
      <c r="A38" s="138"/>
      <c r="B38" s="138"/>
      <c r="C38" s="139"/>
      <c r="D38" s="140"/>
      <c r="E38" s="141"/>
      <c r="F38" s="113"/>
      <c r="G38" s="164"/>
      <c r="H38" s="142"/>
      <c r="I38" s="126"/>
      <c r="J38" s="143"/>
      <c r="K38" s="69"/>
      <c r="L38" s="80"/>
      <c r="M38" s="171"/>
      <c r="N38" s="68"/>
      <c r="O38" s="171"/>
      <c r="P38" s="172"/>
    </row>
    <row r="39" spans="1:17" s="39" customFormat="1" ht="12.75" customHeight="1" x14ac:dyDescent="0.2">
      <c r="A39" s="133"/>
      <c r="B39" s="133"/>
      <c r="C39" s="135">
        <v>4</v>
      </c>
      <c r="D39" s="102" t="s">
        <v>797</v>
      </c>
      <c r="E39" s="105"/>
      <c r="F39" s="105"/>
      <c r="G39" s="155"/>
      <c r="H39" s="136"/>
      <c r="I39" s="136"/>
      <c r="J39" s="137">
        <f>SUM(J41:J44)</f>
        <v>2313.9723800000002</v>
      </c>
      <c r="K39" s="69"/>
      <c r="L39" s="97"/>
      <c r="M39" s="171"/>
      <c r="N39" s="64"/>
      <c r="O39" s="170"/>
      <c r="P39" s="172"/>
    </row>
    <row r="40" spans="1:17" s="39" customFormat="1" ht="12.75" hidden="1" customHeight="1" x14ac:dyDescent="0.2">
      <c r="A40" s="127"/>
      <c r="B40" s="127"/>
      <c r="C40" s="129"/>
      <c r="D40" s="130"/>
      <c r="E40" s="131"/>
      <c r="F40" s="131"/>
      <c r="G40" s="156"/>
      <c r="H40" s="124"/>
      <c r="I40" s="124"/>
      <c r="J40" s="147"/>
      <c r="K40" s="69"/>
      <c r="L40" s="97"/>
      <c r="M40" s="171"/>
      <c r="N40" s="64"/>
      <c r="O40" s="170"/>
      <c r="P40" s="172"/>
    </row>
    <row r="41" spans="1:17" s="39" customFormat="1" ht="12.75" customHeight="1" x14ac:dyDescent="0.2">
      <c r="A41" s="138">
        <v>57801</v>
      </c>
      <c r="B41" s="138" t="s">
        <v>794</v>
      </c>
      <c r="C41" s="139" t="s">
        <v>820</v>
      </c>
      <c r="D41" s="140" t="str">
        <f>VLOOKUP($A41,'Custos Unit INFRA COM JAN 21 AT'!$A$2:$D$757,2,1)</f>
        <v>CARGA, DESCARGA E TRANSPORTE DE CONCRETO ASFÁLTICO ATÉ A DISTÂNCIA MÉDIA DE IDA E VOLTA DE 1KM</v>
      </c>
      <c r="E41" s="141" t="str">
        <f>VLOOKUP($A41,'Custos Unit INFRA COM JAN 21 AT'!$A$2:$D$757,3,1)</f>
        <v>M3</v>
      </c>
      <c r="F41" s="113"/>
      <c r="G41" s="114">
        <f>L41</f>
        <v>34.018999999999998</v>
      </c>
      <c r="H41" s="142">
        <f>VLOOKUP($A41,'Custos Unit INFRA COM JAN 21 AT'!$A$2:$D$757,4,1)</f>
        <v>12.15</v>
      </c>
      <c r="I41" s="126">
        <f>ROUND(H41*(1+$J$3),2)</f>
        <v>15.58</v>
      </c>
      <c r="J41" s="143">
        <f>IF(ISERROR(I41*G41),"",I41*G41)</f>
        <v>530.01602000000003</v>
      </c>
      <c r="K41" s="69"/>
      <c r="L41" s="101">
        <f>$G$24</f>
        <v>34.018999999999998</v>
      </c>
      <c r="M41" s="74"/>
      <c r="N41" s="70"/>
      <c r="O41" s="76"/>
      <c r="P41" s="75"/>
    </row>
    <row r="42" spans="1:17" s="39" customFormat="1" ht="12.75" customHeight="1" x14ac:dyDescent="0.2">
      <c r="A42" s="138">
        <v>57807</v>
      </c>
      <c r="B42" s="138" t="s">
        <v>794</v>
      </c>
      <c r="C42" s="139" t="s">
        <v>821</v>
      </c>
      <c r="D42" s="140" t="str">
        <f>VLOOKUP($A42,'Custos Unit INFRA COM JAN 21 AT'!$A$2:$D$757,2,1)</f>
        <v>TRANSPORTE DE CONCRETO ASFÁLTICO ALÉM DO PRIMEIRO KM</v>
      </c>
      <c r="E42" s="141" t="str">
        <f>VLOOKUP($A42,'Custos Unit INFRA COM JAN 21 AT'!$A$2:$D$757,3,1)</f>
        <v>M3XKM</v>
      </c>
      <c r="F42" s="113"/>
      <c r="G42" s="114">
        <f t="shared" ref="G42" si="13">L42</f>
        <v>646.36099999999999</v>
      </c>
      <c r="H42" s="142">
        <f>VLOOKUP($A42,'Custos Unit INFRA COM JAN 21 AT'!$A$2:$D$757,4,1)</f>
        <v>2.15</v>
      </c>
      <c r="I42" s="126">
        <f t="shared" ref="I42" si="14">ROUND(H42*(1+$J$3),2)</f>
        <v>2.76</v>
      </c>
      <c r="J42" s="143">
        <f t="shared" ref="J42" si="15">IF(ISERROR(I42*G42),"",I42*G42)</f>
        <v>1783.9563599999999</v>
      </c>
      <c r="K42" s="69"/>
      <c r="L42" s="101">
        <f>L41*19</f>
        <v>646.36099999999999</v>
      </c>
      <c r="M42" s="74"/>
      <c r="N42" s="70"/>
      <c r="O42" s="76"/>
      <c r="P42" s="75"/>
    </row>
    <row r="43" spans="1:17" s="39" customFormat="1" ht="12.75" hidden="1" customHeight="1" x14ac:dyDescent="0.2">
      <c r="A43" s="138"/>
      <c r="B43" s="138"/>
      <c r="C43" s="139"/>
      <c r="D43" s="140"/>
      <c r="E43" s="141"/>
      <c r="F43" s="113"/>
      <c r="G43" s="114"/>
      <c r="H43" s="142"/>
      <c r="I43" s="126"/>
      <c r="J43" s="143"/>
      <c r="K43" s="69"/>
      <c r="L43" s="168"/>
      <c r="M43" s="74"/>
      <c r="N43" s="70"/>
      <c r="O43" s="76"/>
      <c r="P43" s="75"/>
    </row>
    <row r="44" spans="1:17" s="39" customFormat="1" ht="12.75" hidden="1" customHeight="1" x14ac:dyDescent="0.2">
      <c r="A44" s="138"/>
      <c r="B44" s="138"/>
      <c r="C44" s="139"/>
      <c r="D44" s="157"/>
      <c r="E44" s="158"/>
      <c r="F44" s="113"/>
      <c r="G44" s="114"/>
      <c r="H44" s="142"/>
      <c r="I44" s="126"/>
      <c r="J44" s="143"/>
      <c r="K44" s="69"/>
      <c r="L44" s="70"/>
      <c r="M44" s="74"/>
      <c r="N44" s="70"/>
      <c r="O44" s="76"/>
      <c r="P44" s="75"/>
    </row>
    <row r="45" spans="1:17" s="39" customFormat="1" ht="12.75" hidden="1" customHeight="1" x14ac:dyDescent="0.2">
      <c r="A45" s="159"/>
      <c r="B45" s="159"/>
      <c r="C45" s="160"/>
      <c r="D45" s="161"/>
      <c r="E45" s="162"/>
      <c r="F45" s="162"/>
      <c r="G45" s="163"/>
      <c r="H45" s="163"/>
      <c r="I45" s="163"/>
      <c r="J45" s="147"/>
      <c r="K45" s="69"/>
      <c r="L45" s="64"/>
      <c r="M45" s="171"/>
      <c r="N45" s="64"/>
      <c r="O45" s="170"/>
      <c r="P45" s="172"/>
    </row>
    <row r="46" spans="1:17" s="39" customFormat="1" ht="33.75" customHeight="1" x14ac:dyDescent="0.2">
      <c r="A46" s="202" t="s">
        <v>0</v>
      </c>
      <c r="B46" s="203"/>
      <c r="C46" s="203"/>
      <c r="D46" s="203"/>
      <c r="E46" s="203"/>
      <c r="F46" s="203"/>
      <c r="G46" s="203"/>
      <c r="H46" s="203"/>
      <c r="I46" s="204"/>
      <c r="J46" s="137">
        <f>J12+J19+J27+J39</f>
        <v>185251.22215699998</v>
      </c>
      <c r="K46" s="69"/>
      <c r="L46" s="64"/>
      <c r="M46" s="171"/>
      <c r="N46" s="64"/>
      <c r="O46" s="170"/>
      <c r="P46" s="172"/>
    </row>
    <row r="47" spans="1:17" s="39" customFormat="1" ht="12.75" hidden="1" customHeight="1" x14ac:dyDescent="0.2">
      <c r="A47" s="133"/>
      <c r="B47" s="134"/>
      <c r="C47" s="135"/>
      <c r="D47" s="102"/>
      <c r="E47" s="105"/>
      <c r="F47" s="105"/>
      <c r="G47" s="136"/>
      <c r="H47" s="136"/>
      <c r="I47" s="136" t="s">
        <v>801</v>
      </c>
      <c r="J47" s="137">
        <f>J46/$N$2</f>
        <v>211.51987549468492</v>
      </c>
      <c r="K47" s="69"/>
      <c r="L47" s="64"/>
      <c r="M47" s="171"/>
      <c r="N47" s="64"/>
      <c r="O47" s="171"/>
      <c r="P47" s="172"/>
    </row>
    <row r="48" spans="1:17" s="42" customFormat="1" x14ac:dyDescent="0.2">
      <c r="A48" s="44"/>
      <c r="B48" s="44"/>
      <c r="C48" s="44"/>
      <c r="D48" s="44"/>
      <c r="E48" s="77"/>
      <c r="F48" s="77"/>
      <c r="G48" s="45"/>
      <c r="H48" s="44"/>
      <c r="I48" s="44"/>
      <c r="J48" s="81"/>
      <c r="K48" s="44"/>
      <c r="L48" s="45"/>
      <c r="M48" s="44"/>
      <c r="N48" s="45"/>
      <c r="O48" s="46"/>
      <c r="P48" s="45"/>
      <c r="Q48" s="41"/>
    </row>
    <row r="49" spans="1:17" x14ac:dyDescent="0.2">
      <c r="A49" s="44"/>
      <c r="B49" s="44"/>
      <c r="C49" s="44"/>
      <c r="D49" s="44"/>
      <c r="E49" s="77"/>
      <c r="F49" s="77"/>
      <c r="G49" s="45"/>
      <c r="H49" s="44"/>
      <c r="I49" s="44"/>
      <c r="J49" s="77"/>
      <c r="K49" s="44"/>
      <c r="L49" s="44"/>
      <c r="M49" s="44"/>
      <c r="N49" s="45"/>
      <c r="O49" s="46"/>
      <c r="P49" s="45"/>
    </row>
    <row r="50" spans="1:17" s="42" customFormat="1" x14ac:dyDescent="0.2">
      <c r="A50" s="44"/>
      <c r="B50" s="44"/>
      <c r="C50" s="44"/>
      <c r="D50" s="44"/>
      <c r="E50" s="77"/>
      <c r="F50" s="77"/>
      <c r="G50" s="45"/>
      <c r="H50" s="44"/>
      <c r="I50" s="44"/>
      <c r="J50" s="173"/>
      <c r="K50" s="44"/>
      <c r="L50" s="44"/>
      <c r="M50" s="44"/>
      <c r="N50" s="45"/>
      <c r="O50" s="46"/>
      <c r="P50" s="45"/>
      <c r="Q50" s="41"/>
    </row>
    <row r="51" spans="1:17" s="42" customFormat="1" x14ac:dyDescent="0.2">
      <c r="A51" s="44"/>
      <c r="B51" s="44"/>
      <c r="C51" s="44"/>
      <c r="D51" s="44"/>
      <c r="E51" s="77"/>
      <c r="F51" s="77"/>
      <c r="G51" s="45"/>
      <c r="H51" s="44"/>
      <c r="I51" s="44"/>
      <c r="J51" s="77"/>
      <c r="K51" s="44"/>
      <c r="L51" s="44"/>
      <c r="M51" s="44"/>
      <c r="N51" s="45"/>
      <c r="O51" s="46"/>
      <c r="P51" s="45"/>
      <c r="Q51" s="41"/>
    </row>
    <row r="52" spans="1:17" s="42" customFormat="1" x14ac:dyDescent="0.2">
      <c r="A52" s="44"/>
      <c r="B52" s="44"/>
      <c r="C52" s="44"/>
      <c r="D52" s="44"/>
      <c r="E52" s="77"/>
      <c r="F52" s="77"/>
      <c r="G52" s="45"/>
      <c r="H52" s="44"/>
      <c r="I52" s="44"/>
      <c r="J52" s="174"/>
      <c r="K52" s="44"/>
      <c r="L52" s="44"/>
      <c r="M52" s="44"/>
      <c r="N52" s="45"/>
      <c r="O52" s="46"/>
      <c r="P52" s="45"/>
      <c r="Q52" s="41"/>
    </row>
    <row r="53" spans="1:17" s="42" customFormat="1" x14ac:dyDescent="0.2">
      <c r="A53" s="41"/>
      <c r="B53" s="41"/>
      <c r="C53" s="41"/>
      <c r="D53" s="41"/>
      <c r="G53" s="43"/>
      <c r="H53" s="41"/>
      <c r="I53" s="41"/>
      <c r="K53" s="41"/>
      <c r="L53" s="41"/>
      <c r="M53" s="41"/>
      <c r="N53" s="39"/>
      <c r="O53" s="40"/>
      <c r="P53" s="39"/>
      <c r="Q53" s="41"/>
    </row>
    <row r="54" spans="1:17" s="42" customFormat="1" x14ac:dyDescent="0.2">
      <c r="A54" s="41"/>
      <c r="B54" s="41"/>
      <c r="C54" s="41"/>
      <c r="D54" s="78"/>
      <c r="G54" s="43"/>
      <c r="H54" s="41"/>
      <c r="I54" s="41"/>
      <c r="J54" s="79"/>
      <c r="K54" s="41"/>
      <c r="L54" s="41"/>
      <c r="M54" s="41"/>
      <c r="N54" s="39"/>
      <c r="O54" s="40"/>
      <c r="P54" s="39"/>
      <c r="Q54" s="41"/>
    </row>
    <row r="55" spans="1:17" s="42" customFormat="1" x14ac:dyDescent="0.2">
      <c r="A55" s="41"/>
      <c r="B55" s="41"/>
      <c r="C55" s="41"/>
      <c r="D55" s="41"/>
      <c r="G55" s="43"/>
      <c r="H55" s="41"/>
      <c r="I55" s="41"/>
      <c r="K55" s="41"/>
      <c r="L55" s="41"/>
      <c r="M55" s="41"/>
      <c r="N55" s="39"/>
      <c r="O55" s="40"/>
      <c r="P55" s="39"/>
      <c r="Q55" s="41"/>
    </row>
  </sheetData>
  <mergeCells count="13">
    <mergeCell ref="N4:P4"/>
    <mergeCell ref="H5:J5"/>
    <mergeCell ref="L6:P6"/>
    <mergeCell ref="A46:I46"/>
    <mergeCell ref="A1:C2"/>
    <mergeCell ref="G1:H2"/>
    <mergeCell ref="D1:E2"/>
    <mergeCell ref="L1:P1"/>
    <mergeCell ref="N2:P2"/>
    <mergeCell ref="A3:C3"/>
    <mergeCell ref="N3:P3"/>
    <mergeCell ref="I1:J2"/>
    <mergeCell ref="A5:G5"/>
  </mergeCells>
  <printOptions horizontalCentered="1"/>
  <pageMargins left="0.39370078740157483" right="0.39370078740157483" top="1.9685039370078741" bottom="0.59055118110236227" header="0.39370078740157483" footer="0.19685039370078741"/>
  <pageSetup paperSize="9" scale="60" fitToHeight="0" orientation="landscape" r:id="rId1"/>
  <headerFooter scaleWithDoc="0">
    <oddHeader>&amp;L&amp;G&amp;C&amp;"Book Antiqua,Negrito itálico"&amp;20Prefeitura Municipal de Cajamar&amp;"Arial,Normal"&amp;10
ESTADO DE SÃO PAULO
&amp;"Arial,Negrito"Secretaria Municipal de Infraestrutura e Serviços Públicos</oddHeader>
    <oddFooter>&amp;CPágina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selection activeCell="I12" sqref="I12"/>
    </sheetView>
  </sheetViews>
  <sheetFormatPr defaultRowHeight="12.75" x14ac:dyDescent="0.2"/>
  <cols>
    <col min="1" max="1" width="9" bestFit="1" customWidth="1"/>
    <col min="2" max="2" width="6.85546875" hidden="1" customWidth="1"/>
    <col min="3" max="3" width="5.42578125" bestFit="1" customWidth="1"/>
    <col min="4" max="4" width="90.7109375" customWidth="1"/>
    <col min="6" max="6" width="9.140625" customWidth="1"/>
  </cols>
  <sheetData>
    <row r="1" spans="1:6" ht="30.75" customHeight="1" x14ac:dyDescent="0.2">
      <c r="A1" s="250" t="s">
        <v>831</v>
      </c>
      <c r="B1" s="250"/>
      <c r="C1" s="250"/>
      <c r="D1" s="250"/>
      <c r="E1" s="250"/>
      <c r="F1" s="250"/>
    </row>
    <row r="2" spans="1:6" x14ac:dyDescent="0.2">
      <c r="A2" s="251" t="s">
        <v>776</v>
      </c>
      <c r="B2" s="251"/>
      <c r="C2" s="251"/>
      <c r="D2" s="252" t="s">
        <v>832</v>
      </c>
      <c r="E2" s="252"/>
      <c r="F2" s="252"/>
    </row>
    <row r="3" spans="1:6" x14ac:dyDescent="0.2">
      <c r="A3" s="251" t="s">
        <v>792</v>
      </c>
      <c r="B3" s="251"/>
      <c r="C3" s="251"/>
      <c r="D3" s="252" t="s">
        <v>833</v>
      </c>
      <c r="E3" s="252"/>
      <c r="F3" s="252"/>
    </row>
    <row r="4" spans="1:6" ht="30" x14ac:dyDescent="0.2">
      <c r="A4" s="51" t="s">
        <v>790</v>
      </c>
      <c r="B4" s="51" t="s">
        <v>774</v>
      </c>
      <c r="C4" s="51" t="s">
        <v>3</v>
      </c>
      <c r="D4" s="51" t="s">
        <v>4</v>
      </c>
      <c r="E4" s="179" t="s">
        <v>5</v>
      </c>
      <c r="F4" s="180" t="s">
        <v>6</v>
      </c>
    </row>
    <row r="5" spans="1:6" ht="15" x14ac:dyDescent="0.2">
      <c r="A5" s="248"/>
      <c r="B5" s="249"/>
      <c r="C5" s="181">
        <v>1</v>
      </c>
      <c r="D5" s="221" t="s">
        <v>795</v>
      </c>
      <c r="E5" s="222"/>
      <c r="F5" s="223"/>
    </row>
    <row r="6" spans="1:6" ht="15" x14ac:dyDescent="0.2">
      <c r="A6" s="182">
        <v>101603</v>
      </c>
      <c r="B6" s="182" t="s">
        <v>772</v>
      </c>
      <c r="C6" s="183" t="s">
        <v>2</v>
      </c>
      <c r="D6" s="184" t="str">
        <f>VLOOKUP($A6,'Custos Unit INFRA COM JAN 21 AT'!$A$2:$D$757,2,1)</f>
        <v>PLACA DE OBRA EM CHAPA DE AÇO GALVANIZADO</v>
      </c>
      <c r="E6" s="185" t="str">
        <f>VLOOKUP($A6,'Custos Unit INFRA COM JAN 21 AT'!$A$2:$D$757,3,1)</f>
        <v>M2</v>
      </c>
      <c r="F6" s="186">
        <v>7.5</v>
      </c>
    </row>
    <row r="7" spans="1:6" ht="15" x14ac:dyDescent="0.2">
      <c r="A7" s="187">
        <v>30200</v>
      </c>
      <c r="B7" s="187" t="s">
        <v>772</v>
      </c>
      <c r="C7" s="188" t="s">
        <v>803</v>
      </c>
      <c r="D7" s="189" t="str">
        <f>VLOOKUP($A7,'Custos Unit INFRA COM JAN 21 AT'!$A$2:$D$757,2,1)</f>
        <v>PROJETO EM PLANTA PARA PAVIMENTAÇÃO DE VIA PÚBLICA COM UMA PISTA</v>
      </c>
      <c r="E7" s="190" t="str">
        <f>VLOOKUP($A7,'Custos Unit INFRA COM JAN 21 AT'!$A$2:$D$757,3,1)</f>
        <v>M</v>
      </c>
      <c r="F7" s="191">
        <v>199.15</v>
      </c>
    </row>
    <row r="8" spans="1:6" ht="15" x14ac:dyDescent="0.2">
      <c r="A8" s="187">
        <v>34000</v>
      </c>
      <c r="B8" s="187" t="s">
        <v>772</v>
      </c>
      <c r="C8" s="188" t="s">
        <v>804</v>
      </c>
      <c r="D8" s="189" t="str">
        <f>VLOOKUP($A8,'Custos Unit INFRA COM JAN 21 AT'!$A$2:$D$757,2,1)</f>
        <v>TOPÓGRAFO</v>
      </c>
      <c r="E8" s="190" t="str">
        <f>VLOOKUP($A8,'Custos Unit INFRA COM JAN 21 AT'!$A$2:$D$757,3,1)</f>
        <v>H</v>
      </c>
      <c r="F8" s="191">
        <v>16</v>
      </c>
    </row>
    <row r="9" spans="1:6" ht="15" x14ac:dyDescent="0.2">
      <c r="A9" s="192">
        <v>34100</v>
      </c>
      <c r="B9" s="192" t="s">
        <v>772</v>
      </c>
      <c r="C9" s="193" t="s">
        <v>805</v>
      </c>
      <c r="D9" s="194" t="str">
        <f>VLOOKUP($A9,'Custos Unit INFRA COM JAN 21 AT'!$A$2:$D$757,2,1)</f>
        <v>AJUDANTE GERAL</v>
      </c>
      <c r="E9" s="195" t="str">
        <f>VLOOKUP($A9,'Custos Unit INFRA COM JAN 21 AT'!$A$2:$D$757,3,1)</f>
        <v>H</v>
      </c>
      <c r="F9" s="196">
        <v>16</v>
      </c>
    </row>
    <row r="10" spans="1:6" ht="15" x14ac:dyDescent="0.2">
      <c r="A10" s="248"/>
      <c r="B10" s="249"/>
      <c r="C10" s="181">
        <v>2</v>
      </c>
      <c r="D10" s="221" t="s">
        <v>208</v>
      </c>
      <c r="E10" s="222"/>
      <c r="F10" s="223"/>
    </row>
    <row r="11" spans="1:6" ht="30" x14ac:dyDescent="0.2">
      <c r="A11" s="182">
        <v>51100</v>
      </c>
      <c r="B11" s="182" t="s">
        <v>772</v>
      </c>
      <c r="C11" s="183" t="s">
        <v>807</v>
      </c>
      <c r="D11" s="184" t="str">
        <f>VLOOKUP($A11,'Custos Unit INFRA COM JAN 21 AT'!$A$2:$D$757,2,1)</f>
        <v>ABERTURA DE CAIXA ATÉ 25CM, INCLUI ESCAVAÇÃO, COMPACTAÇÃO, TRANSPORTE E PREPARO DO SUB-LEITO</v>
      </c>
      <c r="E11" s="185" t="str">
        <f>VLOOKUP($A11,'Custos Unit INFRA COM JAN 21 AT'!$A$2:$D$757,3,1)</f>
        <v>M2</v>
      </c>
      <c r="F11" s="186">
        <v>875.81</v>
      </c>
    </row>
    <row r="12" spans="1:6" ht="15" x14ac:dyDescent="0.2">
      <c r="A12" s="187">
        <v>54800</v>
      </c>
      <c r="B12" s="187" t="s">
        <v>772</v>
      </c>
      <c r="C12" s="188" t="s">
        <v>808</v>
      </c>
      <c r="D12" s="189" t="str">
        <f>VLOOKUP($A12,'Custos Unit INFRA COM JAN 21 AT'!$A$2:$D$757,2,1)</f>
        <v>BASE DE BRITA GRADUADA</v>
      </c>
      <c r="E12" s="190" t="str">
        <f>VLOOKUP($A12,'Custos Unit INFRA COM JAN 21 AT'!$A$2:$D$757,3,1)</f>
        <v>M3</v>
      </c>
      <c r="F12" s="191">
        <v>218.95</v>
      </c>
    </row>
    <row r="13" spans="1:6" ht="15" x14ac:dyDescent="0.2">
      <c r="A13" s="187">
        <v>52600</v>
      </c>
      <c r="B13" s="187" t="s">
        <v>772</v>
      </c>
      <c r="C13" s="188" t="s">
        <v>809</v>
      </c>
      <c r="D13" s="189" t="str">
        <f>VLOOKUP($A13,'Custos Unit INFRA COM JAN 21 AT'!$A$2:$D$757,2,1)</f>
        <v>IMPRIMAÇÃO BETUMINOSA LIGANTE</v>
      </c>
      <c r="E13" s="190" t="str">
        <f>VLOOKUP($A13,'Custos Unit INFRA COM JAN 21 AT'!$A$2:$D$757,3,1)</f>
        <v>M2</v>
      </c>
      <c r="F13" s="191">
        <v>680.38</v>
      </c>
    </row>
    <row r="14" spans="1:6" ht="15" x14ac:dyDescent="0.2">
      <c r="A14" s="187">
        <v>52700</v>
      </c>
      <c r="B14" s="187" t="s">
        <v>772</v>
      </c>
      <c r="C14" s="188" t="s">
        <v>810</v>
      </c>
      <c r="D14" s="189" t="str">
        <f>VLOOKUP($A14,'Custos Unit INFRA COM JAN 21 AT'!$A$2:$D$757,2,1)</f>
        <v>IMPRIMAÇÃO BETUMINOSA IMPERMEABILIZANTE</v>
      </c>
      <c r="E14" s="190" t="str">
        <f>VLOOKUP($A14,'Custos Unit INFRA COM JAN 21 AT'!$A$2:$D$757,3,1)</f>
        <v>M2</v>
      </c>
      <c r="F14" s="191">
        <v>680.38</v>
      </c>
    </row>
    <row r="15" spans="1:6" ht="15" x14ac:dyDescent="0.2">
      <c r="A15" s="192">
        <v>52800</v>
      </c>
      <c r="B15" s="192" t="s">
        <v>772</v>
      </c>
      <c r="C15" s="193" t="s">
        <v>811</v>
      </c>
      <c r="D15" s="194" t="str">
        <f>VLOOKUP($A15,'Custos Unit INFRA COM JAN 21 AT'!$A$2:$D$757,2,1)</f>
        <v>REVESTIMENTO DE CONCRETO ASFÁLTICO (SEM TRANSPORTE)</v>
      </c>
      <c r="E15" s="195" t="str">
        <f>VLOOKUP($A15,'Custos Unit INFRA COM JAN 21 AT'!$A$2:$D$757,3,1)</f>
        <v>M3</v>
      </c>
      <c r="F15" s="196">
        <v>34.020000000000003</v>
      </c>
    </row>
    <row r="16" spans="1:6" ht="15" x14ac:dyDescent="0.2">
      <c r="A16" s="248"/>
      <c r="B16" s="249"/>
      <c r="C16" s="181">
        <v>3</v>
      </c>
      <c r="D16" s="221" t="s">
        <v>796</v>
      </c>
      <c r="E16" s="222"/>
      <c r="F16" s="223"/>
    </row>
    <row r="17" spans="1:6" ht="15" x14ac:dyDescent="0.2">
      <c r="A17" s="182">
        <v>41100</v>
      </c>
      <c r="B17" s="182" t="s">
        <v>772</v>
      </c>
      <c r="C17" s="183" t="s">
        <v>812</v>
      </c>
      <c r="D17" s="184" t="str">
        <f>VLOOKUP($A17,'Custos Unit INFRA COM JAN 21 AT'!$A$2:$D$757,2,1)</f>
        <v>ESCAVAÇÃO MECÂNICA, CARGA E REMOÇÃO DE TERRA ATÉ A DISTÂNCIA MÉDIA DE 1,0KM</v>
      </c>
      <c r="E17" s="185" t="str">
        <f>VLOOKUP($A17,'Custos Unit INFRA COM JAN 21 AT'!$A$2:$D$757,3,1)</f>
        <v>M3</v>
      </c>
      <c r="F17" s="197">
        <v>570.45000000000005</v>
      </c>
    </row>
    <row r="18" spans="1:6" ht="30" x14ac:dyDescent="0.2">
      <c r="A18" s="187">
        <v>51402</v>
      </c>
      <c r="B18" s="187" t="s">
        <v>772</v>
      </c>
      <c r="C18" s="188" t="s">
        <v>813</v>
      </c>
      <c r="D18" s="189" t="str">
        <f>VLOOKUP($A18,'Custos Unit INFRA COM JAN 21 AT'!$A$2:$D$757,2,1)</f>
        <v>FORNECIMENTO E ASSENTAMENTO DE GUIAS TIPO PMSP 100, INCLUSIVE ENCOSTAMENTO DE TERRA - FCK=25,0MPA</v>
      </c>
      <c r="E18" s="190" t="str">
        <f>VLOOKUP($A18,'Custos Unit INFRA COM JAN 21 AT'!$A$2:$D$757,3,1)</f>
        <v>M</v>
      </c>
      <c r="F18" s="198">
        <v>449.23</v>
      </c>
    </row>
    <row r="19" spans="1:6" ht="15" x14ac:dyDescent="0.2">
      <c r="A19" s="187">
        <v>51901</v>
      </c>
      <c r="B19" s="187" t="s">
        <v>772</v>
      </c>
      <c r="C19" s="188" t="s">
        <v>814</v>
      </c>
      <c r="D19" s="189" t="str">
        <f>VLOOKUP($A19,'Custos Unit INFRA COM JAN 21 AT'!$A$2:$D$757,2,1)</f>
        <v>CONSTRUÇÃO DE SARJETA OU SARJETÃO DE CONCRETO - FCK=25,0MPA</v>
      </c>
      <c r="E19" s="190" t="str">
        <f>VLOOKUP($A19,'Custos Unit INFRA COM JAN 21 AT'!$A$2:$D$757,3,1)</f>
        <v>M3</v>
      </c>
      <c r="F19" s="198">
        <v>20.22</v>
      </c>
    </row>
    <row r="20" spans="1:6" ht="15" x14ac:dyDescent="0.2">
      <c r="A20" s="187">
        <v>51300</v>
      </c>
      <c r="B20" s="187" t="s">
        <v>772</v>
      </c>
      <c r="C20" s="188" t="s">
        <v>815</v>
      </c>
      <c r="D20" s="189" t="str">
        <f>VLOOKUP($A20,'Custos Unit INFRA COM JAN 21 AT'!$A$2:$D$757,2,1)</f>
        <v>BASE DE CONCRETO FCK=15,00MPA PARA GUIAS, SARJETAS OU SARJETÕES</v>
      </c>
      <c r="E20" s="190" t="str">
        <f>VLOOKUP($A20,'Custos Unit INFRA COM JAN 21 AT'!$A$2:$D$757,3,1)</f>
        <v>M3</v>
      </c>
      <c r="F20" s="198">
        <v>6.74</v>
      </c>
    </row>
    <row r="21" spans="1:6" ht="30" x14ac:dyDescent="0.2">
      <c r="A21" s="187">
        <v>62204</v>
      </c>
      <c r="B21" s="187" t="s">
        <v>794</v>
      </c>
      <c r="C21" s="188" t="s">
        <v>816</v>
      </c>
      <c r="D21" s="189" t="str">
        <f>VLOOKUP($A21,'Custos Unit INFRA COM JAN 21 AT'!$A$2:$D$757,2,1)</f>
        <v>BOCA DE LOBO DUPLA</v>
      </c>
      <c r="E21" s="190" t="str">
        <f>VLOOKUP($A21,'Custos Unit INFRA COM JAN 21 AT'!$A$2:$D$757,3,1)</f>
        <v>UN</v>
      </c>
      <c r="F21" s="198">
        <v>1</v>
      </c>
    </row>
    <row r="22" spans="1:6" ht="30" x14ac:dyDescent="0.2">
      <c r="A22" s="192">
        <v>72000</v>
      </c>
      <c r="B22" s="192" t="s">
        <v>794</v>
      </c>
      <c r="C22" s="193" t="s">
        <v>817</v>
      </c>
      <c r="D22" s="194" t="str">
        <f>VLOOKUP($A22,'Custos Unit INFRA COM JAN 21 AT'!$A$2:$D$757,2,1)</f>
        <v>MURO DE ARRIMO DE RACHÃO COM ARGAMASSA DE CIMENTO E AREIA 1:3</v>
      </c>
      <c r="E22" s="195" t="str">
        <f>VLOOKUP($A22,'Custos Unit INFRA COM JAN 21 AT'!$A$2:$D$757,3,1)</f>
        <v>M3</v>
      </c>
      <c r="F22" s="199">
        <v>21.3</v>
      </c>
    </row>
    <row r="23" spans="1:6" ht="15" x14ac:dyDescent="0.2">
      <c r="A23" s="248"/>
      <c r="B23" s="249"/>
      <c r="C23" s="181">
        <v>4</v>
      </c>
      <c r="D23" s="221" t="s">
        <v>797</v>
      </c>
      <c r="E23" s="222"/>
      <c r="F23" s="223"/>
    </row>
    <row r="24" spans="1:6" ht="30" x14ac:dyDescent="0.2">
      <c r="A24" s="182">
        <v>57801</v>
      </c>
      <c r="B24" s="182" t="s">
        <v>794</v>
      </c>
      <c r="C24" s="183" t="s">
        <v>820</v>
      </c>
      <c r="D24" s="184" t="str">
        <f>VLOOKUP($A24,'Custos Unit INFRA COM JAN 21 AT'!$A$2:$D$757,2,1)</f>
        <v>CARGA, DESCARGA E TRANSPORTE DE CONCRETO ASFÁLTICO ATÉ A DISTÂNCIA MÉDIA DE IDA E VOLTA DE 1KM</v>
      </c>
      <c r="E24" s="185" t="str">
        <f>VLOOKUP($A24,'Custos Unit INFRA COM JAN 21 AT'!$A$2:$D$757,3,1)</f>
        <v>M3</v>
      </c>
      <c r="F24" s="200">
        <v>34.020000000000003</v>
      </c>
    </row>
    <row r="25" spans="1:6" ht="30" customHeight="1" x14ac:dyDescent="0.2">
      <c r="A25" s="192">
        <v>57807</v>
      </c>
      <c r="B25" s="192" t="s">
        <v>794</v>
      </c>
      <c r="C25" s="193" t="s">
        <v>821</v>
      </c>
      <c r="D25" s="194" t="str">
        <f>VLOOKUP($A25,'Custos Unit INFRA COM JAN 21 AT'!$A$2:$D$757,2,1)</f>
        <v>TRANSPORTE DE CONCRETO ASFÁLTICO ALÉM DO PRIMEIRO KM</v>
      </c>
      <c r="E25" s="195" t="str">
        <f>VLOOKUP($A25,'Custos Unit INFRA COM JAN 21 AT'!$A$2:$D$757,3,1)</f>
        <v>M3XKM</v>
      </c>
      <c r="F25" s="201">
        <v>646.36</v>
      </c>
    </row>
    <row r="26" spans="1:6" ht="12.75" customHeight="1" x14ac:dyDescent="0.2">
      <c r="A26" s="247"/>
      <c r="B26" s="247"/>
      <c r="C26" s="247"/>
      <c r="D26" s="247"/>
      <c r="E26" s="247"/>
      <c r="F26" s="247"/>
    </row>
  </sheetData>
  <mergeCells count="14">
    <mergeCell ref="A1:F1"/>
    <mergeCell ref="A2:C2"/>
    <mergeCell ref="A3:C3"/>
    <mergeCell ref="D2:F2"/>
    <mergeCell ref="D3:F3"/>
    <mergeCell ref="A26:F26"/>
    <mergeCell ref="A10:B10"/>
    <mergeCell ref="D5:F5"/>
    <mergeCell ref="D10:F10"/>
    <mergeCell ref="D16:F16"/>
    <mergeCell ref="D23:F23"/>
    <mergeCell ref="A23:B23"/>
    <mergeCell ref="A16:B16"/>
    <mergeCell ref="A5:B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>
      <selection activeCell="D15" sqref="D15"/>
    </sheetView>
  </sheetViews>
  <sheetFormatPr defaultRowHeight="12.75" x14ac:dyDescent="0.2"/>
  <cols>
    <col min="1" max="1" width="9" bestFit="1" customWidth="1"/>
    <col min="2" max="2" width="6.85546875" hidden="1" customWidth="1"/>
    <col min="3" max="3" width="5.42578125" bestFit="1" customWidth="1"/>
    <col min="4" max="4" width="79.140625" customWidth="1"/>
    <col min="6" max="6" width="9.140625" customWidth="1"/>
  </cols>
  <sheetData>
    <row r="1" spans="1:6" ht="30.75" customHeight="1" x14ac:dyDescent="0.2">
      <c r="A1" s="250" t="s">
        <v>831</v>
      </c>
      <c r="B1" s="250"/>
      <c r="C1" s="250"/>
      <c r="D1" s="250"/>
      <c r="E1" s="250"/>
      <c r="F1" s="250"/>
    </row>
    <row r="2" spans="1:6" x14ac:dyDescent="0.2">
      <c r="A2" s="253" t="s">
        <v>834</v>
      </c>
      <c r="B2" s="254"/>
      <c r="C2" s="254"/>
      <c r="D2" s="254"/>
      <c r="E2" s="254"/>
      <c r="F2" s="255"/>
    </row>
    <row r="3" spans="1:6" ht="30" x14ac:dyDescent="0.2">
      <c r="A3" s="51" t="s">
        <v>790</v>
      </c>
      <c r="B3" s="51" t="s">
        <v>774</v>
      </c>
      <c r="C3" s="51" t="s">
        <v>3</v>
      </c>
      <c r="D3" s="51" t="s">
        <v>4</v>
      </c>
      <c r="E3" s="179" t="s">
        <v>5</v>
      </c>
      <c r="F3" s="180" t="s">
        <v>6</v>
      </c>
    </row>
    <row r="4" spans="1:6" ht="30" x14ac:dyDescent="0.2">
      <c r="A4" s="182">
        <v>51100</v>
      </c>
      <c r="B4" s="182" t="s">
        <v>772</v>
      </c>
      <c r="C4" s="183" t="s">
        <v>807</v>
      </c>
      <c r="D4" s="184" t="str">
        <f>VLOOKUP($A4,'Custos Unit INFRA COM JAN 21 AT'!$A$2:$D$757,2,1)</f>
        <v>ABERTURA DE CAIXA ATÉ 25CM, INCLUI ESCAVAÇÃO, COMPACTAÇÃO, TRANSPORTE E PREPARO DO SUB-LEITO</v>
      </c>
      <c r="E4" s="185" t="str">
        <f>VLOOKUP($A4,'Custos Unit INFRA COM JAN 21 AT'!$A$2:$D$757,3,1)</f>
        <v>M2</v>
      </c>
      <c r="F4" s="186">
        <f>875.81/2</f>
        <v>437.90499999999997</v>
      </c>
    </row>
    <row r="5" spans="1:6" ht="15" x14ac:dyDescent="0.2">
      <c r="A5" s="187">
        <v>54800</v>
      </c>
      <c r="B5" s="187" t="s">
        <v>772</v>
      </c>
      <c r="C5" s="188" t="s">
        <v>808</v>
      </c>
      <c r="D5" s="189" t="str">
        <f>VLOOKUP($A5,'Custos Unit INFRA COM JAN 21 AT'!$A$2:$D$757,2,1)</f>
        <v>BASE DE BRITA GRADUADA</v>
      </c>
      <c r="E5" s="190" t="str">
        <f>VLOOKUP($A5,'Custos Unit INFRA COM JAN 21 AT'!$A$2:$D$757,3,1)</f>
        <v>M3</v>
      </c>
      <c r="F5" s="191">
        <f>218.95/2</f>
        <v>109.47499999999999</v>
      </c>
    </row>
    <row r="6" spans="1:6" ht="15" x14ac:dyDescent="0.2">
      <c r="A6" s="187">
        <v>52600</v>
      </c>
      <c r="B6" s="187" t="s">
        <v>772</v>
      </c>
      <c r="C6" s="188" t="s">
        <v>809</v>
      </c>
      <c r="D6" s="189" t="str">
        <f>VLOOKUP($A6,'Custos Unit INFRA COM JAN 21 AT'!$A$2:$D$757,2,1)</f>
        <v>IMPRIMAÇÃO BETUMINOSA LIGANTE</v>
      </c>
      <c r="E6" s="190" t="str">
        <f>VLOOKUP($A6,'Custos Unit INFRA COM JAN 21 AT'!$A$2:$D$757,3,1)</f>
        <v>M2</v>
      </c>
      <c r="F6" s="191">
        <f>680.38/2</f>
        <v>340.19</v>
      </c>
    </row>
    <row r="7" spans="1:6" ht="15" x14ac:dyDescent="0.2">
      <c r="A7" s="187">
        <v>52700</v>
      </c>
      <c r="B7" s="187" t="s">
        <v>772</v>
      </c>
      <c r="C7" s="188" t="s">
        <v>810</v>
      </c>
      <c r="D7" s="189" t="str">
        <f>VLOOKUP($A7,'Custos Unit INFRA COM JAN 21 AT'!$A$2:$D$757,2,1)</f>
        <v>IMPRIMAÇÃO BETUMINOSA IMPERMEABILIZANTE</v>
      </c>
      <c r="E7" s="190" t="str">
        <f>VLOOKUP($A7,'Custos Unit INFRA COM JAN 21 AT'!$A$2:$D$757,3,1)</f>
        <v>M2</v>
      </c>
      <c r="F7" s="191">
        <f>680.38/2</f>
        <v>340.19</v>
      </c>
    </row>
    <row r="8" spans="1:6" ht="30" x14ac:dyDescent="0.2">
      <c r="A8" s="187">
        <v>41100</v>
      </c>
      <c r="B8" s="187" t="s">
        <v>772</v>
      </c>
      <c r="C8" s="188" t="s">
        <v>812</v>
      </c>
      <c r="D8" s="189" t="str">
        <f>VLOOKUP($A8,'Custos Unit INFRA COM JAN 21 AT'!$A$2:$D$757,2,1)</f>
        <v>ESCAVAÇÃO MECÂNICA, CARGA E REMOÇÃO DE TERRA ATÉ A DISTÂNCIA MÉDIA DE 1,0KM</v>
      </c>
      <c r="E8" s="190" t="str">
        <f>VLOOKUP($A8,'Custos Unit INFRA COM JAN 21 AT'!$A$2:$D$757,3,1)</f>
        <v>M3</v>
      </c>
      <c r="F8" s="198">
        <f>570.45/2</f>
        <v>285.22500000000002</v>
      </c>
    </row>
    <row r="9" spans="1:6" ht="30" x14ac:dyDescent="0.2">
      <c r="A9" s="187">
        <v>51402</v>
      </c>
      <c r="B9" s="187" t="s">
        <v>772</v>
      </c>
      <c r="C9" s="188" t="s">
        <v>813</v>
      </c>
      <c r="D9" s="189" t="str">
        <f>VLOOKUP($A9,'Custos Unit INFRA COM JAN 21 AT'!$A$2:$D$757,2,1)</f>
        <v>FORNECIMENTO E ASSENTAMENTO DE GUIAS TIPO PMSP 100, INCLUSIVE ENCOSTAMENTO DE TERRA - FCK=25,0MPA</v>
      </c>
      <c r="E9" s="190" t="str">
        <f>VLOOKUP($A9,'Custos Unit INFRA COM JAN 21 AT'!$A$2:$D$757,3,1)</f>
        <v>M</v>
      </c>
      <c r="F9" s="198">
        <f>449.23/2</f>
        <v>224.61500000000001</v>
      </c>
    </row>
    <row r="10" spans="1:6" ht="30" customHeight="1" x14ac:dyDescent="0.2">
      <c r="A10" s="192">
        <v>57807</v>
      </c>
      <c r="B10" s="192" t="s">
        <v>794</v>
      </c>
      <c r="C10" s="193" t="s">
        <v>821</v>
      </c>
      <c r="D10" s="194" t="str">
        <f>VLOOKUP($A10,'Custos Unit INFRA COM JAN 21 AT'!$A$2:$D$757,2,1)</f>
        <v>TRANSPORTE DE CONCRETO ASFÁLTICO ALÉM DO PRIMEIRO KM</v>
      </c>
      <c r="E10" s="195" t="str">
        <f>VLOOKUP($A10,'Custos Unit INFRA COM JAN 21 AT'!$A$2:$D$757,3,1)</f>
        <v>M3XKM</v>
      </c>
      <c r="F10" s="201">
        <f>646.36/2</f>
        <v>323.18</v>
      </c>
    </row>
    <row r="11" spans="1:6" ht="12.75" customHeight="1" x14ac:dyDescent="0.2">
      <c r="A11" s="247"/>
      <c r="B11" s="247"/>
      <c r="C11" s="247"/>
      <c r="D11" s="247"/>
      <c r="E11" s="247"/>
      <c r="F11" s="247"/>
    </row>
  </sheetData>
  <mergeCells count="3">
    <mergeCell ref="A11:F11"/>
    <mergeCell ref="A2:F2"/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Custos Unit INFRA COM JAN 21 AT</vt:lpstr>
      <vt:lpstr>RUA 27 DE JULHO</vt:lpstr>
      <vt:lpstr>PLANILHA FINAL</vt:lpstr>
      <vt:lpstr>PLANILHA - WORD</vt:lpstr>
      <vt:lpstr>ATESTADO</vt:lpstr>
      <vt:lpstr>'PLANILHA FINAL'!Area_de_impressao</vt:lpstr>
      <vt:lpstr>'RUA 27 DE JULHO'!Area_de_impressao</vt:lpstr>
      <vt:lpstr>'PLANILHA FINAL'!Titulos_de_impressao</vt:lpstr>
      <vt:lpstr>'RUA 27 DE JULHO'!Titulos_de_impressao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Vanusa Alexandre Ramos</cp:lastModifiedBy>
  <cp:lastPrinted>2021-06-15T14:25:57Z</cp:lastPrinted>
  <dcterms:created xsi:type="dcterms:W3CDTF">2014-08-07T13:59:13Z</dcterms:created>
  <dcterms:modified xsi:type="dcterms:W3CDTF">2021-08-18T00:31:30Z</dcterms:modified>
</cp:coreProperties>
</file>